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 activeTab="1"/>
  </bookViews>
  <sheets>
    <sheet name="Main" sheetId="1" r:id="rId1"/>
    <sheet name="Purchase Pri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3" l="1"/>
  <c r="F103" i="3"/>
  <c r="C103" i="3"/>
  <c r="D103" i="3" s="1"/>
  <c r="G102" i="3"/>
  <c r="F102" i="3"/>
  <c r="C102" i="3"/>
  <c r="D102" i="3" s="1"/>
  <c r="G100" i="3"/>
  <c r="F100" i="3"/>
  <c r="C100" i="3"/>
  <c r="D100" i="3" s="1"/>
  <c r="G99" i="3"/>
  <c r="F99" i="3"/>
  <c r="C99" i="3"/>
  <c r="D99" i="3" s="1"/>
  <c r="H99" i="3" s="1"/>
  <c r="I99" i="3" s="1"/>
  <c r="J99" i="3" s="1"/>
  <c r="G97" i="3"/>
  <c r="F97" i="3"/>
  <c r="C97" i="3"/>
  <c r="D97" i="3" s="1"/>
  <c r="G96" i="3"/>
  <c r="F96" i="3"/>
  <c r="C96" i="3"/>
  <c r="D96" i="3" s="1"/>
  <c r="G94" i="3"/>
  <c r="F94" i="3"/>
  <c r="C94" i="3"/>
  <c r="D94" i="3" s="1"/>
  <c r="H94" i="3" s="1"/>
  <c r="I94" i="3" s="1"/>
  <c r="J94" i="3" s="1"/>
  <c r="G93" i="3"/>
  <c r="F93" i="3"/>
  <c r="C93" i="3"/>
  <c r="D93" i="3" s="1"/>
  <c r="G91" i="3"/>
  <c r="F91" i="3"/>
  <c r="C91" i="3"/>
  <c r="D91" i="3" s="1"/>
  <c r="G90" i="3"/>
  <c r="F90" i="3"/>
  <c r="C90" i="3"/>
  <c r="D90" i="3" s="1"/>
  <c r="G88" i="3"/>
  <c r="F88" i="3"/>
  <c r="C88" i="3"/>
  <c r="D88" i="3" s="1"/>
  <c r="H88" i="3" s="1"/>
  <c r="I88" i="3" s="1"/>
  <c r="J88" i="3" s="1"/>
  <c r="G87" i="3"/>
  <c r="F87" i="3"/>
  <c r="C87" i="3"/>
  <c r="D87" i="3" s="1"/>
  <c r="G85" i="3"/>
  <c r="F85" i="3"/>
  <c r="C85" i="3"/>
  <c r="D85" i="3" s="1"/>
  <c r="G84" i="3"/>
  <c r="F84" i="3"/>
  <c r="D84" i="3"/>
  <c r="C84" i="3"/>
  <c r="G82" i="3"/>
  <c r="F82" i="3"/>
  <c r="C82" i="3"/>
  <c r="D82" i="3" s="1"/>
  <c r="H82" i="3" s="1"/>
  <c r="I82" i="3" s="1"/>
  <c r="J82" i="3" s="1"/>
  <c r="G81" i="3"/>
  <c r="F81" i="3"/>
  <c r="C81" i="3"/>
  <c r="D81" i="3" s="1"/>
  <c r="H81" i="3" s="1"/>
  <c r="I81" i="3" s="1"/>
  <c r="J81" i="3" s="1"/>
  <c r="G79" i="3"/>
  <c r="F79" i="3"/>
  <c r="C79" i="3"/>
  <c r="D79" i="3" s="1"/>
  <c r="G78" i="3"/>
  <c r="F78" i="3"/>
  <c r="C78" i="3"/>
  <c r="D78" i="3" s="1"/>
  <c r="G76" i="3"/>
  <c r="F76" i="3"/>
  <c r="C76" i="3"/>
  <c r="D76" i="3" s="1"/>
  <c r="H76" i="3" s="1"/>
  <c r="I76" i="3" s="1"/>
  <c r="J76" i="3" s="1"/>
  <c r="G75" i="3"/>
  <c r="F75" i="3"/>
  <c r="C75" i="3"/>
  <c r="D75" i="3" s="1"/>
  <c r="H75" i="3" s="1"/>
  <c r="I75" i="3" s="1"/>
  <c r="J75" i="3" s="1"/>
  <c r="G73" i="3"/>
  <c r="F73" i="3"/>
  <c r="C73" i="3"/>
  <c r="D73" i="3" s="1"/>
  <c r="G72" i="3"/>
  <c r="F72" i="3"/>
  <c r="C72" i="3"/>
  <c r="D72" i="3" s="1"/>
  <c r="G70" i="3"/>
  <c r="F70" i="3"/>
  <c r="C70" i="3"/>
  <c r="D70" i="3" s="1"/>
  <c r="H70" i="3" s="1"/>
  <c r="I70" i="3" s="1"/>
  <c r="J70" i="3" s="1"/>
  <c r="G69" i="3"/>
  <c r="F69" i="3"/>
  <c r="C69" i="3"/>
  <c r="D69" i="3" s="1"/>
  <c r="G39" i="3"/>
  <c r="F39" i="3"/>
  <c r="C39" i="3"/>
  <c r="D39" i="3" s="1"/>
  <c r="G38" i="3"/>
  <c r="F38" i="3"/>
  <c r="C38" i="3"/>
  <c r="D38" i="3" s="1"/>
  <c r="G36" i="3"/>
  <c r="H36" i="3" s="1"/>
  <c r="I36" i="3" s="1"/>
  <c r="J36" i="3" s="1"/>
  <c r="F36" i="3"/>
  <c r="C36" i="3"/>
  <c r="D36" i="3" s="1"/>
  <c r="G35" i="3"/>
  <c r="H35" i="3" s="1"/>
  <c r="I35" i="3" s="1"/>
  <c r="J35" i="3" s="1"/>
  <c r="F35" i="3"/>
  <c r="C35" i="3"/>
  <c r="D35" i="3" s="1"/>
  <c r="G33" i="3"/>
  <c r="F33" i="3"/>
  <c r="C33" i="3"/>
  <c r="D33" i="3" s="1"/>
  <c r="G32" i="3"/>
  <c r="F32" i="3"/>
  <c r="C32" i="3"/>
  <c r="D32" i="3" s="1"/>
  <c r="G30" i="3"/>
  <c r="F30" i="3"/>
  <c r="C30" i="3"/>
  <c r="D30" i="3" s="1"/>
  <c r="G29" i="3"/>
  <c r="F29" i="3"/>
  <c r="C29" i="3"/>
  <c r="D29" i="3" s="1"/>
  <c r="G27" i="3"/>
  <c r="F27" i="3"/>
  <c r="C27" i="3"/>
  <c r="D27" i="3" s="1"/>
  <c r="G26" i="3"/>
  <c r="F26" i="3"/>
  <c r="C26" i="3"/>
  <c r="D26" i="3" s="1"/>
  <c r="G24" i="3"/>
  <c r="H24" i="3" s="1"/>
  <c r="I24" i="3" s="1"/>
  <c r="J24" i="3" s="1"/>
  <c r="F24" i="3"/>
  <c r="C24" i="3"/>
  <c r="D24" i="3" s="1"/>
  <c r="G23" i="3"/>
  <c r="F23" i="3"/>
  <c r="C23" i="3"/>
  <c r="D23" i="3" s="1"/>
  <c r="H87" i="3" l="1"/>
  <c r="I87" i="3" s="1"/>
  <c r="J87" i="3" s="1"/>
  <c r="H93" i="3"/>
  <c r="I93" i="3" s="1"/>
  <c r="J93" i="3" s="1"/>
  <c r="H69" i="3"/>
  <c r="I69" i="3" s="1"/>
  <c r="J69" i="3" s="1"/>
  <c r="H100" i="3"/>
  <c r="I100" i="3" s="1"/>
  <c r="J100" i="3" s="1"/>
  <c r="H103" i="3"/>
  <c r="I103" i="3" s="1"/>
  <c r="J103" i="3" s="1"/>
  <c r="H102" i="3"/>
  <c r="I102" i="3" s="1"/>
  <c r="J102" i="3" s="1"/>
  <c r="H96" i="3"/>
  <c r="I96" i="3" s="1"/>
  <c r="J96" i="3" s="1"/>
  <c r="H91" i="3"/>
  <c r="I91" i="3" s="1"/>
  <c r="J91" i="3" s="1"/>
  <c r="H90" i="3"/>
  <c r="I90" i="3" s="1"/>
  <c r="J90" i="3" s="1"/>
  <c r="H84" i="3"/>
  <c r="I84" i="3" s="1"/>
  <c r="J84" i="3" s="1"/>
  <c r="H79" i="3"/>
  <c r="I79" i="3" s="1"/>
  <c r="J79" i="3" s="1"/>
  <c r="H78" i="3"/>
  <c r="I78" i="3" s="1"/>
  <c r="J78" i="3" s="1"/>
  <c r="H72" i="3"/>
  <c r="I72" i="3" s="1"/>
  <c r="J72" i="3" s="1"/>
  <c r="H73" i="3"/>
  <c r="I73" i="3" s="1"/>
  <c r="J73" i="3" s="1"/>
  <c r="H85" i="3"/>
  <c r="I85" i="3" s="1"/>
  <c r="J85" i="3" s="1"/>
  <c r="H97" i="3"/>
  <c r="I97" i="3" s="1"/>
  <c r="J97" i="3" s="1"/>
  <c r="H38" i="3"/>
  <c r="I38" i="3" s="1"/>
  <c r="J38" i="3" s="1"/>
  <c r="H32" i="3"/>
  <c r="I32" i="3" s="1"/>
  <c r="J32" i="3" s="1"/>
  <c r="H29" i="3"/>
  <c r="I29" i="3" s="1"/>
  <c r="J29" i="3" s="1"/>
  <c r="H26" i="3"/>
  <c r="I26" i="3" s="1"/>
  <c r="J26" i="3" s="1"/>
  <c r="H23" i="3"/>
  <c r="I23" i="3" s="1"/>
  <c r="J23" i="3" s="1"/>
  <c r="H39" i="3"/>
  <c r="I39" i="3" s="1"/>
  <c r="J39" i="3" s="1"/>
  <c r="H33" i="3"/>
  <c r="I33" i="3" s="1"/>
  <c r="J33" i="3" s="1"/>
  <c r="H30" i="3"/>
  <c r="I30" i="3" s="1"/>
  <c r="J30" i="3" s="1"/>
  <c r="H27" i="3"/>
  <c r="I27" i="3" s="1"/>
  <c r="J27" i="3" s="1"/>
  <c r="C18" i="3"/>
  <c r="D18" i="3" s="1"/>
  <c r="C20" i="3"/>
  <c r="D20" i="3" s="1"/>
  <c r="C21" i="3"/>
  <c r="C17" i="3"/>
  <c r="C12" i="3"/>
  <c r="C14" i="3"/>
  <c r="C15" i="3"/>
  <c r="D15" i="3" s="1"/>
  <c r="C11" i="3"/>
  <c r="C6" i="3"/>
  <c r="C8" i="3"/>
  <c r="D8" i="3" s="1"/>
  <c r="C9" i="3"/>
  <c r="D9" i="3" s="1"/>
  <c r="C5" i="3"/>
  <c r="G21" i="3"/>
  <c r="F21" i="3"/>
  <c r="D21" i="3"/>
  <c r="G20" i="3"/>
  <c r="F20" i="3"/>
  <c r="G18" i="3"/>
  <c r="F18" i="3"/>
  <c r="G17" i="3"/>
  <c r="F17" i="3"/>
  <c r="D17" i="3"/>
  <c r="G9" i="3"/>
  <c r="F9" i="3"/>
  <c r="G8" i="3"/>
  <c r="F8" i="3"/>
  <c r="G6" i="3"/>
  <c r="F6" i="3"/>
  <c r="D6" i="3"/>
  <c r="G5" i="3"/>
  <c r="F5" i="3"/>
  <c r="D5" i="3"/>
  <c r="G15" i="3"/>
  <c r="F15" i="3"/>
  <c r="G14" i="3"/>
  <c r="F14" i="3"/>
  <c r="D14" i="3"/>
  <c r="G12" i="3"/>
  <c r="F12" i="3"/>
  <c r="D12" i="3"/>
  <c r="G11" i="3"/>
  <c r="F11" i="3"/>
  <c r="D11" i="3"/>
  <c r="H5" i="3" l="1"/>
  <c r="I5" i="3" s="1"/>
  <c r="J5" i="3" s="1"/>
  <c r="H6" i="3"/>
  <c r="I6" i="3" s="1"/>
  <c r="J6" i="3" s="1"/>
  <c r="H8" i="3"/>
  <c r="I8" i="3" s="1"/>
  <c r="J8" i="3" s="1"/>
  <c r="H9" i="3"/>
  <c r="I9" i="3" s="1"/>
  <c r="J9" i="3" s="1"/>
  <c r="H17" i="3"/>
  <c r="I17" i="3" s="1"/>
  <c r="J17" i="3" s="1"/>
  <c r="H18" i="3"/>
  <c r="I18" i="3" s="1"/>
  <c r="J18" i="3" s="1"/>
  <c r="H20" i="3"/>
  <c r="I20" i="3" s="1"/>
  <c r="J20" i="3" s="1"/>
  <c r="H21" i="3"/>
  <c r="I21" i="3" s="1"/>
  <c r="J21" i="3" s="1"/>
  <c r="H15" i="3"/>
  <c r="I15" i="3" s="1"/>
  <c r="J15" i="3" s="1"/>
  <c r="H11" i="3"/>
  <c r="I11" i="3" s="1"/>
  <c r="J11" i="3" s="1"/>
  <c r="H14" i="3"/>
  <c r="I14" i="3" s="1"/>
  <c r="J14" i="3" s="1"/>
  <c r="H12" i="3"/>
  <c r="I12" i="3" s="1"/>
  <c r="J12" i="3" s="1"/>
  <c r="S17" i="1" l="1"/>
  <c r="S19" i="1"/>
  <c r="S20" i="1"/>
  <c r="Q17" i="1"/>
  <c r="Q19" i="1"/>
  <c r="Q20" i="1"/>
  <c r="O19" i="1"/>
  <c r="O20" i="1"/>
  <c r="O17" i="1"/>
  <c r="D20" i="1"/>
  <c r="I17" i="1"/>
  <c r="I19" i="1"/>
  <c r="I20" i="1"/>
  <c r="I16" i="1"/>
  <c r="H17" i="1"/>
  <c r="H19" i="1"/>
  <c r="H20" i="1"/>
  <c r="H16" i="1"/>
  <c r="F6" i="1"/>
  <c r="H6" i="1" s="1"/>
  <c r="F7" i="1"/>
  <c r="G7" i="1" s="1"/>
  <c r="F9" i="1"/>
  <c r="H9" i="1" s="1"/>
  <c r="F10" i="1"/>
  <c r="H10" i="1" s="1"/>
  <c r="G16" i="1"/>
  <c r="G17" i="1"/>
  <c r="G19" i="1"/>
  <c r="G20" i="1"/>
  <c r="C20" i="1"/>
  <c r="E20" i="1" s="1"/>
  <c r="M20" i="1" s="1"/>
  <c r="R20" i="1" s="1"/>
  <c r="C19" i="1"/>
  <c r="E19" i="1" s="1"/>
  <c r="M19" i="1" s="1"/>
  <c r="R19" i="1" s="1"/>
  <c r="C17" i="1"/>
  <c r="E17" i="1" s="1"/>
  <c r="M17" i="1" s="1"/>
  <c r="R17" i="1" s="1"/>
  <c r="C16" i="1"/>
  <c r="E16" i="1" s="1"/>
  <c r="M16" i="1" s="1"/>
  <c r="R16" i="1" s="1"/>
  <c r="S16" i="1" s="1"/>
  <c r="C10" i="1"/>
  <c r="D10" i="1" s="1"/>
  <c r="C9" i="1"/>
  <c r="D9" i="1" s="1"/>
  <c r="H7" i="1"/>
  <c r="C7" i="1"/>
  <c r="D7" i="1" s="1"/>
  <c r="C6" i="1"/>
  <c r="D6" i="1" s="1"/>
  <c r="D16" i="1" l="1"/>
  <c r="D19" i="1"/>
  <c r="D17" i="1"/>
  <c r="K20" i="1"/>
  <c r="N20" i="1" s="1"/>
  <c r="L20" i="1"/>
  <c r="P20" i="1" s="1"/>
  <c r="I7" i="1"/>
  <c r="K17" i="1"/>
  <c r="N17" i="1" s="1"/>
  <c r="K19" i="1"/>
  <c r="N19" i="1" s="1"/>
  <c r="L19" i="1"/>
  <c r="P19" i="1" s="1"/>
  <c r="L17" i="1"/>
  <c r="P17" i="1" s="1"/>
  <c r="K16" i="1"/>
  <c r="N16" i="1" s="1"/>
  <c r="O16" i="1" s="1"/>
  <c r="L16" i="1"/>
  <c r="P16" i="1" s="1"/>
  <c r="Q16" i="1" s="1"/>
  <c r="G6" i="1"/>
  <c r="I6" i="1" s="1"/>
  <c r="J6" i="1" s="1"/>
  <c r="K6" i="1" s="1"/>
  <c r="L6" i="1" s="1"/>
  <c r="J7" i="1"/>
  <c r="K7" i="1" s="1"/>
  <c r="L7" i="1" s="1"/>
  <c r="G9" i="1"/>
  <c r="I9" i="1" s="1"/>
  <c r="J9" i="1" s="1"/>
  <c r="K9" i="1" s="1"/>
  <c r="L9" i="1" s="1"/>
  <c r="G10" i="1"/>
  <c r="I10" i="1" s="1"/>
  <c r="J10" i="1" s="1"/>
  <c r="K10" i="1" s="1"/>
  <c r="L10" i="1" s="1"/>
</calcChain>
</file>

<file path=xl/sharedStrings.xml><?xml version="1.0" encoding="utf-8"?>
<sst xmlns="http://schemas.openxmlformats.org/spreadsheetml/2006/main" count="126" uniqueCount="71">
  <si>
    <t>Oxford University Press</t>
  </si>
  <si>
    <t>Current prices for primary State school showing purchase price, sale price and margins</t>
  </si>
  <si>
    <t>Purchase price</t>
  </si>
  <si>
    <t>Exchange Rate @ 170</t>
  </si>
  <si>
    <t>Transport @10%</t>
  </si>
  <si>
    <t>Sales Price w/o VAT</t>
  </si>
  <si>
    <t>Sales Price with VAT</t>
  </si>
  <si>
    <t>Agent's Disc.</t>
  </si>
  <si>
    <t>School's Disc</t>
  </si>
  <si>
    <t>TEB Actual Sales Price</t>
  </si>
  <si>
    <t>Margin din</t>
  </si>
  <si>
    <t>Margin £</t>
  </si>
  <si>
    <t>% Mark up</t>
  </si>
  <si>
    <t>Happy House SB 1 &amp; 2</t>
  </si>
  <si>
    <t>Happy House WB 1 &amp; 2</t>
  </si>
  <si>
    <t xml:space="preserve">Project SB </t>
  </si>
  <si>
    <t>Project WB</t>
  </si>
  <si>
    <t xml:space="preserve">Revised Prices for 2016-17 </t>
  </si>
  <si>
    <t>Exchange Rate @ 149</t>
  </si>
  <si>
    <t>Knjizari 20%</t>
  </si>
  <si>
    <t>TEB-Knjizari 20%</t>
  </si>
  <si>
    <t>TEB-Skole 10%</t>
  </si>
  <si>
    <t>TEB - Skole 10%</t>
  </si>
  <si>
    <t>Skole 10%</t>
  </si>
  <si>
    <t>Margin £ Knjizari</t>
  </si>
  <si>
    <t>% Mark up Knjizari</t>
  </si>
  <si>
    <t>Margin £ Slole</t>
  </si>
  <si>
    <t>TEB-Maloprodaja</t>
  </si>
  <si>
    <t>Maloprodaja</t>
  </si>
  <si>
    <t>% Mark up Skole</t>
  </si>
  <si>
    <t xml:space="preserve"> je razlika u ceni kolone  kolone Knjizari 20% I Transport 10%  </t>
  </si>
  <si>
    <t xml:space="preserve"> je razlika u ceni kolone  kolone Skole 10% I Transport 10%  </t>
  </si>
  <si>
    <t xml:space="preserve"> je razlika u ceni kolone  kolone Maloprodaja I Transport 10%  </t>
  </si>
  <si>
    <t>Margin £ Maloprodaja</t>
  </si>
  <si>
    <t>% Mark up Maloprodaja</t>
  </si>
  <si>
    <t>TEB - Knjizari 20% podeljeno sa kursom 149</t>
  </si>
  <si>
    <t>TEB - Skole 10% podeljeno sa kursom 149</t>
  </si>
  <si>
    <t>TEB - Maloprodaja podeljeno sa kursom 149</t>
  </si>
  <si>
    <t>Purchase price with Transport 10%</t>
  </si>
  <si>
    <r>
      <t xml:space="preserve">Procenat nase zarade u odnosu na </t>
    </r>
    <r>
      <rPr>
        <b/>
        <sz val="11"/>
        <color rgb="FFFF0000"/>
        <rFont val="Calibri"/>
        <family val="2"/>
        <scheme val="minor"/>
      </rPr>
      <t>Purchase Price with Transport</t>
    </r>
  </si>
  <si>
    <t>Margin £ Skole</t>
  </si>
  <si>
    <t>Exchange Rate @ 150</t>
  </si>
  <si>
    <t>Headway 4th SB Elem-PreI</t>
  </si>
  <si>
    <t>Headway 4th WB Elem-PreI</t>
  </si>
  <si>
    <t>Headway 4th SB Inter</t>
  </si>
  <si>
    <t>Headway 4th WB Inter</t>
  </si>
  <si>
    <t>Headway 4th SB Upper</t>
  </si>
  <si>
    <t>Headway 4th WB Upper</t>
  </si>
  <si>
    <t>Headway 4th SB Adv</t>
  </si>
  <si>
    <t>Headway 4th WB Adv</t>
  </si>
  <si>
    <t>Headway 3rd SB Elem-PreI</t>
  </si>
  <si>
    <t>Headway 3rd WB Elem-PreI</t>
  </si>
  <si>
    <t>Headway 3rd SB Inter</t>
  </si>
  <si>
    <t>Headway 3rd WB Inter</t>
  </si>
  <si>
    <t>Headway 3rd SB Upper</t>
  </si>
  <si>
    <t>Headway 3rd WB Upper</t>
  </si>
  <si>
    <t>Headway 3rd SB Adv</t>
  </si>
  <si>
    <t>Headway 3rd WB Adv</t>
  </si>
  <si>
    <t xml:space="preserve">Insight SB Elem-Adv </t>
  </si>
  <si>
    <t>Insight WB Elem-Adv</t>
  </si>
  <si>
    <t>Solutions SB Elem-Adv</t>
  </si>
  <si>
    <t>Solutions WB Elem-Adv</t>
  </si>
  <si>
    <t>Profile SB 1-3</t>
  </si>
  <si>
    <t>Profile WB 1-3</t>
  </si>
  <si>
    <t>Matrix SB Inter-Upper</t>
  </si>
  <si>
    <t>Matrix WB Inter-Upper</t>
  </si>
  <si>
    <t>Difference in price</t>
  </si>
  <si>
    <t>Bookshops 20%</t>
  </si>
  <si>
    <t>Margin £ Bookshops</t>
  </si>
  <si>
    <t>% Mark up Bookshops</t>
  </si>
  <si>
    <t>Proposed prices for primary State school showing purchase price, sale price and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</si>
</sst>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£-809]#,##0.00"/>
    <numFmt numFmtId="165" formatCode="#,##0.00\ [$din.-81A]"/>
    <numFmt numFmtId="166" formatCode="&quot;£&quot;#,##0.00"/>
    <numFmt numFmtId="167" formatCode="#,##0.00\ [$Din.-81A]"/>
    <numFmt numFmtId="168" formatCode="[$£-491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charset val="238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CF48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2" xfId="0" applyNumberFormat="1" applyBorder="1"/>
    <xf numFmtId="164" fontId="5" fillId="2" borderId="2" xfId="0" applyNumberFormat="1" applyFont="1" applyFill="1" applyBorder="1"/>
    <xf numFmtId="165" fontId="5" fillId="2" borderId="2" xfId="0" applyNumberFormat="1" applyFont="1" applyFill="1" applyBorder="1"/>
    <xf numFmtId="164" fontId="5" fillId="0" borderId="2" xfId="0" applyNumberFormat="1" applyFont="1" applyFill="1" applyBorder="1"/>
    <xf numFmtId="165" fontId="5" fillId="0" borderId="2" xfId="0" applyNumberFormat="1" applyFont="1" applyFill="1" applyBorder="1"/>
    <xf numFmtId="165" fontId="0" fillId="0" borderId="2" xfId="0" applyNumberFormat="1" applyFill="1" applyBorder="1"/>
    <xf numFmtId="9" fontId="0" fillId="0" borderId="2" xfId="1" applyFont="1" applyFill="1" applyBorder="1"/>
    <xf numFmtId="166" fontId="0" fillId="0" borderId="2" xfId="0" applyNumberFormat="1" applyFill="1" applyBorder="1"/>
    <xf numFmtId="166" fontId="3" fillId="3" borderId="2" xfId="0" applyNumberFormat="1" applyFont="1" applyFill="1" applyBorder="1" applyAlignment="1">
      <alignment wrapText="1"/>
    </xf>
    <xf numFmtId="9" fontId="3" fillId="3" borderId="2" xfId="1" applyFont="1" applyFill="1" applyBorder="1" applyAlignment="1">
      <alignment wrapText="1"/>
    </xf>
    <xf numFmtId="166" fontId="3" fillId="2" borderId="2" xfId="0" applyNumberFormat="1" applyFont="1" applyFill="1" applyBorder="1" applyAlignment="1">
      <alignment wrapText="1"/>
    </xf>
    <xf numFmtId="9" fontId="3" fillId="2" borderId="2" xfId="1" applyFont="1" applyFill="1" applyBorder="1" applyAlignment="1">
      <alignment wrapText="1"/>
    </xf>
    <xf numFmtId="166" fontId="3" fillId="4" borderId="2" xfId="0" applyNumberFormat="1" applyFont="1" applyFill="1" applyBorder="1" applyAlignment="1">
      <alignment wrapText="1"/>
    </xf>
    <xf numFmtId="9" fontId="3" fillId="4" borderId="2" xfId="1" applyFont="1" applyFill="1" applyBorder="1" applyAlignment="1">
      <alignment wrapText="1"/>
    </xf>
    <xf numFmtId="0" fontId="2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0" fontId="3" fillId="0" borderId="1" xfId="0" applyFont="1" applyFill="1" applyBorder="1"/>
    <xf numFmtId="165" fontId="4" fillId="0" borderId="2" xfId="0" applyNumberFormat="1" applyFont="1" applyFill="1" applyBorder="1"/>
    <xf numFmtId="164" fontId="3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6" fontId="3" fillId="0" borderId="0" xfId="0" applyNumberFormat="1" applyFont="1" applyFill="1" applyAlignment="1">
      <alignment wrapText="1"/>
    </xf>
    <xf numFmtId="0" fontId="5" fillId="0" borderId="2" xfId="0" applyFont="1" applyFill="1" applyBorder="1"/>
    <xf numFmtId="166" fontId="5" fillId="0" borderId="2" xfId="0" applyNumberFormat="1" applyFont="1" applyFill="1" applyBorder="1"/>
    <xf numFmtId="0" fontId="6" fillId="0" borderId="2" xfId="0" applyFont="1" applyFill="1" applyBorder="1"/>
    <xf numFmtId="9" fontId="5" fillId="0" borderId="2" xfId="1" applyFont="1" applyFill="1" applyBorder="1"/>
    <xf numFmtId="164" fontId="5" fillId="0" borderId="3" xfId="0" applyNumberFormat="1" applyFont="1" applyFill="1" applyBorder="1"/>
    <xf numFmtId="165" fontId="5" fillId="0" borderId="4" xfId="0" applyNumberFormat="1" applyFont="1" applyFill="1" applyBorder="1"/>
    <xf numFmtId="166" fontId="5" fillId="0" borderId="4" xfId="0" applyNumberFormat="1" applyFont="1" applyFill="1" applyBorder="1"/>
    <xf numFmtId="9" fontId="5" fillId="0" borderId="5" xfId="1" applyFont="1" applyFill="1" applyBorder="1"/>
    <xf numFmtId="0" fontId="3" fillId="0" borderId="2" xfId="0" applyFont="1" applyFill="1" applyBorder="1"/>
    <xf numFmtId="165" fontId="4" fillId="0" borderId="3" xfId="0" applyNumberFormat="1" applyFont="1" applyFill="1" applyBorder="1"/>
    <xf numFmtId="165" fontId="0" fillId="0" borderId="4" xfId="0" applyNumberFormat="1" applyFill="1" applyBorder="1"/>
    <xf numFmtId="166" fontId="0" fillId="0" borderId="4" xfId="0" applyNumberFormat="1" applyFill="1" applyBorder="1"/>
    <xf numFmtId="9" fontId="0" fillId="0" borderId="5" xfId="1" applyFont="1" applyFill="1" applyBorder="1"/>
    <xf numFmtId="164" fontId="3" fillId="0" borderId="2" xfId="0" applyNumberFormat="1" applyFont="1" applyFill="1" applyBorder="1" applyAlignment="1">
      <alignment wrapText="1"/>
    </xf>
    <xf numFmtId="165" fontId="3" fillId="0" borderId="2" xfId="0" applyNumberFormat="1" applyFont="1" applyFill="1" applyBorder="1" applyAlignment="1">
      <alignment wrapText="1"/>
    </xf>
    <xf numFmtId="165" fontId="6" fillId="0" borderId="2" xfId="0" applyNumberFormat="1" applyFont="1" applyFill="1" applyBorder="1" applyAlignment="1">
      <alignment wrapText="1"/>
    </xf>
    <xf numFmtId="165" fontId="7" fillId="0" borderId="2" xfId="0" applyNumberFormat="1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165" fontId="0" fillId="6" borderId="2" xfId="0" applyNumberFormat="1" applyFill="1" applyBorder="1"/>
    <xf numFmtId="164" fontId="0" fillId="6" borderId="2" xfId="0" applyNumberFormat="1" applyFill="1" applyBorder="1"/>
    <xf numFmtId="0" fontId="10" fillId="0" borderId="2" xfId="0" applyFont="1" applyFill="1" applyBorder="1" applyAlignment="1">
      <alignment wrapText="1"/>
    </xf>
    <xf numFmtId="164" fontId="0" fillId="0" borderId="2" xfId="0" applyNumberFormat="1" applyBorder="1"/>
    <xf numFmtId="165" fontId="7" fillId="7" borderId="2" xfId="0" applyNumberFormat="1" applyFont="1" applyFill="1" applyBorder="1" applyAlignment="1">
      <alignment wrapText="1"/>
    </xf>
    <xf numFmtId="0" fontId="9" fillId="7" borderId="2" xfId="0" applyFont="1" applyFill="1" applyBorder="1"/>
    <xf numFmtId="0" fontId="11" fillId="7" borderId="2" xfId="0" applyFont="1" applyFill="1" applyBorder="1"/>
    <xf numFmtId="0" fontId="0" fillId="0" borderId="0" xfId="0" applyAlignment="1">
      <alignment horizontal="center"/>
    </xf>
    <xf numFmtId="166" fontId="3" fillId="8" borderId="2" xfId="0" applyNumberFormat="1" applyFont="1" applyFill="1" applyBorder="1" applyAlignment="1">
      <alignment horizontal="center" wrapText="1"/>
    </xf>
    <xf numFmtId="9" fontId="3" fillId="8" borderId="2" xfId="1" applyFont="1" applyFill="1" applyBorder="1" applyAlignment="1">
      <alignment horizontal="center" wrapText="1"/>
    </xf>
    <xf numFmtId="9" fontId="0" fillId="8" borderId="2" xfId="1" applyFont="1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 wrapText="1"/>
    </xf>
    <xf numFmtId="9" fontId="3" fillId="5" borderId="2" xfId="1" applyFont="1" applyFill="1" applyBorder="1" applyAlignment="1">
      <alignment horizontal="center" wrapText="1"/>
    </xf>
    <xf numFmtId="9" fontId="0" fillId="5" borderId="2" xfId="1" applyFon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3" fillId="9" borderId="2" xfId="0" applyNumberFormat="1" applyFont="1" applyFill="1" applyBorder="1" applyAlignment="1">
      <alignment horizontal="center" wrapText="1"/>
    </xf>
    <xf numFmtId="9" fontId="3" fillId="9" borderId="2" xfId="1" applyFont="1" applyFill="1" applyBorder="1" applyAlignment="1">
      <alignment horizontal="center" wrapText="1"/>
    </xf>
    <xf numFmtId="9" fontId="0" fillId="9" borderId="2" xfId="1" applyFont="1" applyFill="1" applyBorder="1" applyAlignment="1">
      <alignment horizontal="center"/>
    </xf>
    <xf numFmtId="166" fontId="0" fillId="9" borderId="2" xfId="0" applyNumberFormat="1" applyFill="1" applyBorder="1" applyAlignment="1">
      <alignment horizontal="center"/>
    </xf>
    <xf numFmtId="9" fontId="12" fillId="8" borderId="2" xfId="1" applyFont="1" applyFill="1" applyBorder="1" applyAlignment="1">
      <alignment horizontal="center"/>
    </xf>
    <xf numFmtId="9" fontId="12" fillId="5" borderId="2" xfId="1" applyFont="1" applyFill="1" applyBorder="1" applyAlignment="1">
      <alignment horizontal="center"/>
    </xf>
    <xf numFmtId="9" fontId="12" fillId="9" borderId="2" xfId="1" applyFont="1" applyFill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5" fontId="0" fillId="3" borderId="2" xfId="0" applyNumberFormat="1" applyFont="1" applyFill="1" applyBorder="1" applyAlignment="1">
      <alignment wrapText="1"/>
    </xf>
    <xf numFmtId="168" fontId="0" fillId="3" borderId="2" xfId="0" applyNumberFormat="1" applyFont="1" applyFill="1" applyBorder="1" applyAlignment="1">
      <alignment horizontal="center"/>
    </xf>
    <xf numFmtId="0" fontId="0" fillId="0" borderId="0" xfId="0" applyFont="1"/>
    <xf numFmtId="166" fontId="0" fillId="8" borderId="2" xfId="0" applyNumberFormat="1" applyFont="1" applyFill="1" applyBorder="1" applyAlignment="1">
      <alignment horizontal="center"/>
    </xf>
    <xf numFmtId="0" fontId="17" fillId="0" borderId="0" xfId="0" applyFont="1"/>
    <xf numFmtId="164" fontId="3" fillId="0" borderId="2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165" fontId="13" fillId="0" borderId="2" xfId="0" applyNumberFormat="1" applyFont="1" applyFill="1" applyBorder="1" applyAlignment="1">
      <alignment horizontal="center" wrapText="1"/>
    </xf>
    <xf numFmtId="165" fontId="15" fillId="0" borderId="2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5" fontId="4" fillId="0" borderId="0" xfId="0" applyNumberFormat="1" applyFont="1"/>
    <xf numFmtId="0" fontId="3" fillId="0" borderId="2" xfId="0" applyFont="1" applyBorder="1"/>
    <xf numFmtId="0" fontId="17" fillId="0" borderId="2" xfId="0" applyFont="1" applyBorder="1"/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9" fontId="12" fillId="0" borderId="2" xfId="1" applyFont="1" applyFill="1" applyBorder="1" applyAlignment="1">
      <alignment horizontal="center"/>
    </xf>
    <xf numFmtId="0" fontId="0" fillId="0" borderId="0" xfId="0" applyFont="1" applyFill="1"/>
    <xf numFmtId="164" fontId="14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16" fillId="3" borderId="2" xfId="0" applyNumberFormat="1" applyFont="1" applyFill="1" applyBorder="1" applyAlignment="1">
      <alignment horizontal="center"/>
    </xf>
    <xf numFmtId="164" fontId="14" fillId="3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 wrapText="1"/>
    </xf>
    <xf numFmtId="9" fontId="0" fillId="0" borderId="2" xfId="1" applyFont="1" applyFill="1" applyBorder="1" applyAlignment="1">
      <alignment horizontal="center"/>
    </xf>
    <xf numFmtId="165" fontId="20" fillId="10" borderId="0" xfId="0" applyNumberFormat="1" applyFont="1" applyFill="1"/>
    <xf numFmtId="0" fontId="21" fillId="10" borderId="0" xfId="0" applyFont="1" applyFill="1" applyAlignment="1">
      <alignment horizontal="center"/>
    </xf>
    <xf numFmtId="165" fontId="19" fillId="1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F484"/>
      <color rgb="FF009900"/>
      <color rgb="FFDDDDDD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9"/>
  <sheetViews>
    <sheetView zoomScale="85" zoomScaleNormal="85" workbookViewId="0">
      <selection activeCell="B6" sqref="B6:B10"/>
    </sheetView>
  </sheetViews>
  <sheetFormatPr defaultRowHeight="15" x14ac:dyDescent="0.25"/>
  <cols>
    <col min="1" max="1" width="24.28515625" customWidth="1"/>
    <col min="2" max="2" width="12.42578125" style="1" customWidth="1"/>
    <col min="3" max="3" width="10.85546875" style="2" bestFit="1" customWidth="1"/>
    <col min="4" max="4" width="13.7109375" style="2" customWidth="1"/>
    <col min="5" max="5" width="13.140625" style="2" customWidth="1"/>
    <col min="6" max="6" width="11.42578125" style="2" customWidth="1"/>
    <col min="7" max="7" width="12.28515625" style="2" customWidth="1"/>
    <col min="8" max="8" width="10.42578125" style="2" bestFit="1" customWidth="1"/>
    <col min="9" max="9" width="11.140625" style="2" bestFit="1" customWidth="1"/>
    <col min="10" max="10" width="11.140625" bestFit="1" customWidth="1"/>
    <col min="11" max="11" width="10.42578125" style="3" bestFit="1" customWidth="1"/>
    <col min="12" max="12" width="10.42578125" bestFit="1" customWidth="1"/>
    <col min="13" max="13" width="10.7109375" style="55" bestFit="1" customWidth="1"/>
    <col min="14" max="16" width="9.140625" style="55"/>
    <col min="17" max="17" width="8.140625" style="55" customWidth="1"/>
    <col min="18" max="18" width="11.85546875" style="55" customWidth="1"/>
  </cols>
  <sheetData>
    <row r="1" spans="1:19" ht="21" x14ac:dyDescent="0.35">
      <c r="A1" s="18" t="s">
        <v>0</v>
      </c>
      <c r="B1" s="19"/>
      <c r="C1" s="20"/>
      <c r="D1" s="20"/>
      <c r="E1" s="20"/>
      <c r="F1" s="20"/>
      <c r="G1" s="20"/>
      <c r="H1" s="20"/>
      <c r="I1" s="20"/>
      <c r="J1" s="21"/>
      <c r="K1" s="22"/>
      <c r="L1" s="21"/>
    </row>
    <row r="2" spans="1:19" x14ac:dyDescent="0.25">
      <c r="A2" s="21"/>
      <c r="B2" s="19"/>
      <c r="C2" s="20"/>
      <c r="D2" s="20"/>
      <c r="E2" s="20"/>
      <c r="F2" s="20"/>
      <c r="G2" s="20"/>
      <c r="H2" s="20"/>
      <c r="I2" s="20"/>
      <c r="J2" s="21"/>
      <c r="K2" s="22"/>
      <c r="L2" s="21"/>
    </row>
    <row r="3" spans="1:19" ht="18.75" x14ac:dyDescent="0.3">
      <c r="A3" s="23"/>
      <c r="B3" s="24" t="s">
        <v>1</v>
      </c>
      <c r="C3" s="9"/>
      <c r="D3" s="9"/>
      <c r="E3" s="9"/>
      <c r="F3" s="9"/>
      <c r="G3" s="9"/>
      <c r="H3" s="9"/>
      <c r="I3" s="9"/>
      <c r="J3" s="9"/>
      <c r="K3" s="11"/>
      <c r="L3" s="10"/>
    </row>
    <row r="4" spans="1:19" ht="30" x14ac:dyDescent="0.25">
      <c r="A4" s="21"/>
      <c r="B4" s="25" t="s">
        <v>2</v>
      </c>
      <c r="C4" s="26" t="s">
        <v>3</v>
      </c>
      <c r="D4" s="26" t="s">
        <v>4</v>
      </c>
      <c r="E4" s="26" t="s">
        <v>5</v>
      </c>
      <c r="F4" s="26" t="s">
        <v>6</v>
      </c>
      <c r="G4" s="26" t="s">
        <v>7</v>
      </c>
      <c r="H4" s="26" t="s">
        <v>8</v>
      </c>
      <c r="I4" s="26" t="s">
        <v>9</v>
      </c>
      <c r="J4" s="27" t="s">
        <v>10</v>
      </c>
      <c r="K4" s="28" t="s">
        <v>11</v>
      </c>
      <c r="L4" s="26" t="s">
        <v>12</v>
      </c>
    </row>
    <row r="5" spans="1:19" x14ac:dyDescent="0.25">
      <c r="A5" s="29"/>
      <c r="B5" s="7"/>
      <c r="C5" s="8"/>
      <c r="D5" s="8"/>
      <c r="E5" s="8"/>
      <c r="F5" s="8"/>
      <c r="G5" s="8"/>
      <c r="H5" s="8"/>
      <c r="I5" s="8"/>
      <c r="J5" s="29"/>
      <c r="K5" s="30"/>
      <c r="L5" s="29"/>
    </row>
    <row r="6" spans="1:19" x14ac:dyDescent="0.25">
      <c r="A6" s="31" t="s">
        <v>13</v>
      </c>
      <c r="B6" s="5">
        <v>2.68</v>
      </c>
      <c r="C6" s="8">
        <f>B6*170</f>
        <v>455.6</v>
      </c>
      <c r="D6" s="8">
        <f>C6*1.1</f>
        <v>501.16000000000008</v>
      </c>
      <c r="E6" s="6">
        <v>780.91</v>
      </c>
      <c r="F6" s="8">
        <f>E6*1.1</f>
        <v>859.00100000000009</v>
      </c>
      <c r="G6" s="8">
        <f>F6*0.1</f>
        <v>85.900100000000009</v>
      </c>
      <c r="H6" s="8">
        <f>F6*0.1</f>
        <v>85.900100000000009</v>
      </c>
      <c r="I6" s="8">
        <f>E6-G6-H6</f>
        <v>609.10979999999995</v>
      </c>
      <c r="J6" s="8">
        <f>I6-D6</f>
        <v>107.94979999999987</v>
      </c>
      <c r="K6" s="30">
        <f>J6/170</f>
        <v>0.63499882352941095</v>
      </c>
      <c r="L6" s="32">
        <f>K6/B6</f>
        <v>0.2369398595258996</v>
      </c>
    </row>
    <row r="7" spans="1:19" x14ac:dyDescent="0.25">
      <c r="A7" s="31" t="s">
        <v>14</v>
      </c>
      <c r="B7" s="5">
        <v>2.2200000000000002</v>
      </c>
      <c r="C7" s="8">
        <f t="shared" ref="C7" si="0">B7*170</f>
        <v>377.40000000000003</v>
      </c>
      <c r="D7" s="8">
        <f t="shared" ref="D7" si="1">C7*1.1</f>
        <v>415.14000000000004</v>
      </c>
      <c r="E7" s="6">
        <v>604.54999999999995</v>
      </c>
      <c r="F7" s="8">
        <f t="shared" ref="F7" si="2">E7*1.1</f>
        <v>665.005</v>
      </c>
      <c r="G7" s="8">
        <f>F7*0.1</f>
        <v>66.500500000000002</v>
      </c>
      <c r="H7" s="8">
        <f>F7*0.1</f>
        <v>66.500500000000002</v>
      </c>
      <c r="I7" s="8">
        <f>E7-G7-H7</f>
        <v>471.54899999999998</v>
      </c>
      <c r="J7" s="8">
        <f>I7-D7</f>
        <v>56.408999999999935</v>
      </c>
      <c r="K7" s="30">
        <f t="shared" ref="K7" si="3">J7/170</f>
        <v>0.33181764705882316</v>
      </c>
      <c r="L7" s="32">
        <f>K7/B7</f>
        <v>0.14946740858505547</v>
      </c>
    </row>
    <row r="8" spans="1:19" x14ac:dyDescent="0.25">
      <c r="A8" s="31"/>
      <c r="B8" s="5"/>
      <c r="C8" s="8"/>
      <c r="D8" s="8"/>
      <c r="E8" s="6"/>
      <c r="F8" s="8"/>
      <c r="G8" s="8"/>
      <c r="H8" s="8"/>
      <c r="I8" s="8"/>
      <c r="J8" s="8"/>
      <c r="K8" s="30"/>
      <c r="L8" s="32"/>
    </row>
    <row r="9" spans="1:19" x14ac:dyDescent="0.25">
      <c r="A9" s="31" t="s">
        <v>15</v>
      </c>
      <c r="B9" s="5">
        <v>3.6</v>
      </c>
      <c r="C9" s="8">
        <f t="shared" ref="C9:C10" si="4">B9*170</f>
        <v>612</v>
      </c>
      <c r="D9" s="8">
        <f t="shared" ref="D9:D10" si="5">C9*1.1</f>
        <v>673.2</v>
      </c>
      <c r="E9" s="6">
        <v>1011.82</v>
      </c>
      <c r="F9" s="8">
        <f t="shared" ref="F9:F10" si="6">E9*1.1</f>
        <v>1113.0020000000002</v>
      </c>
      <c r="G9" s="8">
        <f>F9*0.1</f>
        <v>111.30020000000002</v>
      </c>
      <c r="H9" s="8">
        <f>F9*0.1</f>
        <v>111.30020000000002</v>
      </c>
      <c r="I9" s="8">
        <f>E9-G9-H9</f>
        <v>789.21960000000001</v>
      </c>
      <c r="J9" s="8">
        <f>I9-D9</f>
        <v>116.01959999999997</v>
      </c>
      <c r="K9" s="30">
        <f t="shared" ref="K9:K10" si="7">J9/170</f>
        <v>0.68246823529411749</v>
      </c>
      <c r="L9" s="32">
        <f>K9/B9</f>
        <v>0.18957450980392151</v>
      </c>
    </row>
    <row r="10" spans="1:19" x14ac:dyDescent="0.25">
      <c r="A10" s="31" t="s">
        <v>16</v>
      </c>
      <c r="B10" s="5">
        <v>1.87</v>
      </c>
      <c r="C10" s="8">
        <f t="shared" si="4"/>
        <v>317.90000000000003</v>
      </c>
      <c r="D10" s="8">
        <f t="shared" si="5"/>
        <v>349.69000000000005</v>
      </c>
      <c r="E10" s="6">
        <v>528.17999999999995</v>
      </c>
      <c r="F10" s="8">
        <f t="shared" si="6"/>
        <v>580.99800000000005</v>
      </c>
      <c r="G10" s="8">
        <f>F10*0.1</f>
        <v>58.099800000000009</v>
      </c>
      <c r="H10" s="8">
        <f>F10*0.1</f>
        <v>58.099800000000009</v>
      </c>
      <c r="I10" s="8">
        <f>E10-G10-H10</f>
        <v>411.98039999999992</v>
      </c>
      <c r="J10" s="8">
        <f>I10-D10</f>
        <v>62.290399999999863</v>
      </c>
      <c r="K10" s="30">
        <f t="shared" si="7"/>
        <v>0.366414117647058</v>
      </c>
      <c r="L10" s="32">
        <f>K10/B10</f>
        <v>0.19594337842088663</v>
      </c>
    </row>
    <row r="11" spans="1:19" x14ac:dyDescent="0.25">
      <c r="A11" s="31"/>
      <c r="B11" s="33"/>
      <c r="C11" s="34"/>
      <c r="D11" s="34"/>
      <c r="E11" s="34"/>
      <c r="F11" s="34"/>
      <c r="G11" s="34"/>
      <c r="H11" s="34"/>
      <c r="I11" s="34"/>
      <c r="J11" s="34"/>
      <c r="K11" s="35"/>
      <c r="L11" s="36"/>
    </row>
    <row r="12" spans="1:19" x14ac:dyDescent="0.25">
      <c r="A12" s="31"/>
      <c r="B12" s="33"/>
      <c r="C12" s="34"/>
      <c r="D12" s="34"/>
      <c r="E12" s="34"/>
      <c r="F12" s="34"/>
      <c r="G12" s="34"/>
      <c r="H12" s="34"/>
      <c r="I12" s="34"/>
      <c r="J12" s="34"/>
      <c r="K12" s="35"/>
      <c r="L12" s="36"/>
    </row>
    <row r="13" spans="1:19" ht="18.75" x14ac:dyDescent="0.3">
      <c r="A13" s="37"/>
      <c r="B13" s="38" t="s">
        <v>17</v>
      </c>
      <c r="C13" s="39"/>
      <c r="D13" s="39"/>
      <c r="E13" s="39"/>
      <c r="F13" s="39"/>
      <c r="G13" s="39"/>
      <c r="H13" s="39"/>
      <c r="I13" s="39"/>
      <c r="J13" s="39"/>
      <c r="K13" s="40"/>
      <c r="L13" s="41"/>
    </row>
    <row r="14" spans="1:19" ht="60" x14ac:dyDescent="0.25">
      <c r="A14" s="37"/>
      <c r="B14" s="42" t="s">
        <v>2</v>
      </c>
      <c r="C14" s="43" t="s">
        <v>18</v>
      </c>
      <c r="D14" s="73" t="s">
        <v>38</v>
      </c>
      <c r="E14" s="43" t="s">
        <v>4</v>
      </c>
      <c r="F14" s="43" t="s">
        <v>5</v>
      </c>
      <c r="G14" s="43" t="s">
        <v>6</v>
      </c>
      <c r="H14" s="43" t="s">
        <v>19</v>
      </c>
      <c r="I14" s="43" t="s">
        <v>23</v>
      </c>
      <c r="J14" s="44" t="s">
        <v>28</v>
      </c>
      <c r="K14" s="45" t="s">
        <v>20</v>
      </c>
      <c r="L14" s="46" t="s">
        <v>21</v>
      </c>
      <c r="M14" s="50" t="s">
        <v>27</v>
      </c>
      <c r="N14" s="56" t="s">
        <v>24</v>
      </c>
      <c r="O14" s="57" t="s">
        <v>25</v>
      </c>
      <c r="P14" s="60" t="s">
        <v>40</v>
      </c>
      <c r="Q14" s="61" t="s">
        <v>29</v>
      </c>
      <c r="R14" s="64" t="s">
        <v>33</v>
      </c>
      <c r="S14" s="65" t="s">
        <v>34</v>
      </c>
    </row>
    <row r="15" spans="1:19" x14ac:dyDescent="0.25">
      <c r="A15" s="37"/>
      <c r="B15" s="42"/>
      <c r="C15" s="43"/>
      <c r="D15" s="73"/>
      <c r="E15" s="43"/>
      <c r="F15" s="43"/>
      <c r="G15" s="43"/>
      <c r="H15" s="43"/>
      <c r="I15" s="43"/>
      <c r="J15" s="43"/>
      <c r="K15" s="43"/>
      <c r="L15" s="47"/>
      <c r="M15" s="47"/>
      <c r="N15" s="56"/>
      <c r="O15" s="58"/>
      <c r="P15" s="60"/>
      <c r="Q15" s="62"/>
      <c r="R15" s="64"/>
      <c r="S15" s="66"/>
    </row>
    <row r="16" spans="1:19" x14ac:dyDescent="0.25">
      <c r="A16" s="37" t="s">
        <v>13</v>
      </c>
      <c r="B16" s="49">
        <v>2.5499999999999998</v>
      </c>
      <c r="C16" s="9">
        <f>B16*149</f>
        <v>379.95</v>
      </c>
      <c r="D16" s="74">
        <f>E16/149</f>
        <v>2.8050000000000002</v>
      </c>
      <c r="E16" s="9">
        <f>C16*1.1</f>
        <v>417.94499999999999</v>
      </c>
      <c r="F16" s="48">
        <v>720</v>
      </c>
      <c r="G16" s="9">
        <f t="shared" ref="G16:G17" si="8">F16*1.1</f>
        <v>792.00000000000011</v>
      </c>
      <c r="H16" s="9">
        <f>F16*0.8</f>
        <v>576</v>
      </c>
      <c r="I16" s="9">
        <f>F16*0.9</f>
        <v>648</v>
      </c>
      <c r="J16" s="9">
        <v>720</v>
      </c>
      <c r="K16" s="9">
        <f>H16-E16</f>
        <v>158.05500000000001</v>
      </c>
      <c r="L16" s="9">
        <f>I16-E16</f>
        <v>230.05500000000001</v>
      </c>
      <c r="M16" s="9">
        <f>J16-E16</f>
        <v>302.05500000000001</v>
      </c>
      <c r="N16" s="59">
        <f>K16/149</f>
        <v>1.0607718120805369</v>
      </c>
      <c r="O16" s="68">
        <f>N16/B16</f>
        <v>0.41598894591393609</v>
      </c>
      <c r="P16" s="63">
        <f>L16/149</f>
        <v>1.543993288590604</v>
      </c>
      <c r="Q16" s="69">
        <f>P16/B16</f>
        <v>0.60548756415317806</v>
      </c>
      <c r="R16" s="67">
        <f>M16/149</f>
        <v>2.0272147651006711</v>
      </c>
      <c r="S16" s="70">
        <f>R16/B16</f>
        <v>0.79498618239242014</v>
      </c>
    </row>
    <row r="17" spans="1:19" x14ac:dyDescent="0.25">
      <c r="A17" s="37" t="s">
        <v>14</v>
      </c>
      <c r="B17" s="49">
        <v>1.7</v>
      </c>
      <c r="C17" s="9">
        <f>B17*149</f>
        <v>253.29999999999998</v>
      </c>
      <c r="D17" s="74">
        <f t="shared" ref="D17:D20" si="9">E17/149</f>
        <v>1.8699999999999999</v>
      </c>
      <c r="E17" s="9">
        <f>C17*1.1</f>
        <v>278.63</v>
      </c>
      <c r="F17" s="48">
        <v>480</v>
      </c>
      <c r="G17" s="9">
        <f t="shared" si="8"/>
        <v>528</v>
      </c>
      <c r="H17" s="9">
        <f t="shared" ref="H17:H20" si="10">F17*0.8</f>
        <v>384</v>
      </c>
      <c r="I17" s="9">
        <f t="shared" ref="I17:I20" si="11">F17*0.9</f>
        <v>432</v>
      </c>
      <c r="J17" s="9">
        <v>480</v>
      </c>
      <c r="K17" s="9">
        <f>H17-E17</f>
        <v>105.37</v>
      </c>
      <c r="L17" s="9">
        <f>I17-E17</f>
        <v>153.37</v>
      </c>
      <c r="M17" s="9">
        <f t="shared" ref="M17:M20" si="12">J17-E17</f>
        <v>201.37</v>
      </c>
      <c r="N17" s="59">
        <f t="shared" ref="N17:N20" si="13">K17/149</f>
        <v>0.70718120805369133</v>
      </c>
      <c r="O17" s="68">
        <f>N17/B17</f>
        <v>0.41598894591393609</v>
      </c>
      <c r="P17" s="63">
        <f>L17/149</f>
        <v>1.0293288590604026</v>
      </c>
      <c r="Q17" s="69">
        <f t="shared" ref="Q17:Q20" si="14">P17/B17</f>
        <v>0.60548756415317806</v>
      </c>
      <c r="R17" s="67">
        <f t="shared" ref="R17:R20" si="15">M17/149</f>
        <v>1.3514765100671142</v>
      </c>
      <c r="S17" s="70">
        <f t="shared" ref="S17:S20" si="16">R17/B17</f>
        <v>0.79498618239242014</v>
      </c>
    </row>
    <row r="18" spans="1:19" x14ac:dyDescent="0.25">
      <c r="A18" s="37"/>
      <c r="B18" s="49"/>
      <c r="C18" s="9"/>
      <c r="D18" s="74"/>
      <c r="E18" s="9"/>
      <c r="F18" s="48"/>
      <c r="G18" s="9"/>
      <c r="H18" s="9"/>
      <c r="I18" s="9"/>
      <c r="J18" s="9"/>
      <c r="K18" s="9"/>
      <c r="L18" s="9"/>
      <c r="M18" s="9"/>
      <c r="N18" s="59"/>
      <c r="O18" s="68"/>
      <c r="P18" s="63"/>
      <c r="Q18" s="69"/>
      <c r="R18" s="67"/>
      <c r="S18" s="70"/>
    </row>
    <row r="19" spans="1:19" x14ac:dyDescent="0.25">
      <c r="A19" s="37" t="s">
        <v>15</v>
      </c>
      <c r="B19" s="49">
        <v>2.65</v>
      </c>
      <c r="C19" s="9">
        <f>B19*149</f>
        <v>394.84999999999997</v>
      </c>
      <c r="D19" s="74">
        <f t="shared" si="9"/>
        <v>2.915</v>
      </c>
      <c r="E19" s="9">
        <f>C19*1.1</f>
        <v>434.33499999999998</v>
      </c>
      <c r="F19" s="48">
        <v>750</v>
      </c>
      <c r="G19" s="9">
        <f t="shared" ref="G19:G20" si="17">F19*1.1</f>
        <v>825.00000000000011</v>
      </c>
      <c r="H19" s="9">
        <f t="shared" si="10"/>
        <v>600</v>
      </c>
      <c r="I19" s="9">
        <f t="shared" si="11"/>
        <v>675</v>
      </c>
      <c r="J19" s="9">
        <v>750</v>
      </c>
      <c r="K19" s="9">
        <f>H19-E19</f>
        <v>165.66500000000002</v>
      </c>
      <c r="L19" s="9">
        <f>I19-E19</f>
        <v>240.66500000000002</v>
      </c>
      <c r="M19" s="9">
        <f t="shared" si="12"/>
        <v>315.66500000000002</v>
      </c>
      <c r="N19" s="59">
        <f t="shared" si="13"/>
        <v>1.1118456375838928</v>
      </c>
      <c r="O19" s="68">
        <f t="shared" ref="O19:O20" si="18">N19/B19</f>
        <v>0.4195643915410916</v>
      </c>
      <c r="P19" s="63">
        <f>L19/149</f>
        <v>1.6152013422818794</v>
      </c>
      <c r="Q19" s="69">
        <f t="shared" si="14"/>
        <v>0.60950994048372809</v>
      </c>
      <c r="R19" s="67">
        <f t="shared" si="15"/>
        <v>2.1185570469798658</v>
      </c>
      <c r="S19" s="70">
        <f t="shared" si="16"/>
        <v>0.79945548942636446</v>
      </c>
    </row>
    <row r="20" spans="1:19" x14ac:dyDescent="0.25">
      <c r="A20" s="37" t="s">
        <v>16</v>
      </c>
      <c r="B20" s="49">
        <v>1.8</v>
      </c>
      <c r="C20" s="9">
        <f>B20*149</f>
        <v>268.2</v>
      </c>
      <c r="D20" s="74">
        <f t="shared" si="9"/>
        <v>1.9800000000000002</v>
      </c>
      <c r="E20" s="9">
        <f>C20*1.1</f>
        <v>295.02000000000004</v>
      </c>
      <c r="F20" s="48">
        <v>510</v>
      </c>
      <c r="G20" s="9">
        <f t="shared" si="17"/>
        <v>561</v>
      </c>
      <c r="H20" s="9">
        <f t="shared" si="10"/>
        <v>408</v>
      </c>
      <c r="I20" s="9">
        <f t="shared" si="11"/>
        <v>459</v>
      </c>
      <c r="J20" s="9">
        <v>510</v>
      </c>
      <c r="K20" s="9">
        <f>H20-E20</f>
        <v>112.97999999999996</v>
      </c>
      <c r="L20" s="9">
        <f>I20-E20</f>
        <v>163.97999999999996</v>
      </c>
      <c r="M20" s="9">
        <f t="shared" si="12"/>
        <v>214.97999999999996</v>
      </c>
      <c r="N20" s="59">
        <f t="shared" si="13"/>
        <v>0.75825503355704671</v>
      </c>
      <c r="O20" s="68">
        <f t="shared" si="18"/>
        <v>0.4212527964205815</v>
      </c>
      <c r="P20" s="63">
        <f>L20/149</f>
        <v>1.1005369127516775</v>
      </c>
      <c r="Q20" s="69">
        <f t="shared" si="14"/>
        <v>0.61140939597315414</v>
      </c>
      <c r="R20" s="67">
        <f t="shared" si="15"/>
        <v>1.4428187919463085</v>
      </c>
      <c r="S20" s="70">
        <f t="shared" si="16"/>
        <v>0.80156599552572694</v>
      </c>
    </row>
    <row r="24" spans="1:19" x14ac:dyDescent="0.25">
      <c r="A24" s="52" t="s">
        <v>20</v>
      </c>
      <c r="B24" s="51" t="s">
        <v>30</v>
      </c>
      <c r="C24" s="4"/>
      <c r="D24" s="4"/>
      <c r="E24" s="4"/>
      <c r="F24" s="4"/>
      <c r="G24" s="4"/>
    </row>
    <row r="25" spans="1:19" x14ac:dyDescent="0.25">
      <c r="A25" s="53" t="s">
        <v>22</v>
      </c>
      <c r="B25" s="51" t="s">
        <v>31</v>
      </c>
      <c r="C25" s="4"/>
      <c r="D25" s="4"/>
      <c r="E25" s="4"/>
      <c r="F25" s="4"/>
      <c r="G25" s="4"/>
    </row>
    <row r="26" spans="1:19" x14ac:dyDescent="0.25">
      <c r="A26" s="54" t="s">
        <v>27</v>
      </c>
      <c r="B26" s="51" t="s">
        <v>32</v>
      </c>
      <c r="C26" s="4"/>
      <c r="D26" s="4"/>
      <c r="E26" s="4"/>
      <c r="F26" s="4"/>
      <c r="G26" s="4"/>
    </row>
    <row r="28" spans="1:19" x14ac:dyDescent="0.25">
      <c r="A28" s="12" t="s">
        <v>24</v>
      </c>
      <c r="B28" s="51" t="s">
        <v>35</v>
      </c>
      <c r="C28" s="4"/>
      <c r="D28" s="4"/>
      <c r="E28" s="4"/>
    </row>
    <row r="29" spans="1:19" x14ac:dyDescent="0.25">
      <c r="A29" s="14" t="s">
        <v>26</v>
      </c>
      <c r="B29" s="51" t="s">
        <v>36</v>
      </c>
      <c r="C29" s="4"/>
      <c r="D29" s="4"/>
      <c r="E29" s="4"/>
    </row>
    <row r="30" spans="1:19" x14ac:dyDescent="0.25">
      <c r="A30" s="16" t="s">
        <v>33</v>
      </c>
      <c r="B30" s="51" t="s">
        <v>37</v>
      </c>
      <c r="C30" s="4"/>
      <c r="D30" s="4"/>
      <c r="E30" s="4"/>
    </row>
    <row r="32" spans="1:19" x14ac:dyDescent="0.25">
      <c r="A32" s="13" t="s">
        <v>25</v>
      </c>
      <c r="B32" s="51" t="s">
        <v>39</v>
      </c>
      <c r="C32" s="4"/>
      <c r="D32" s="4"/>
      <c r="E32" s="4"/>
      <c r="F32" s="4"/>
    </row>
    <row r="33" spans="1:18" x14ac:dyDescent="0.25">
      <c r="A33" s="15" t="s">
        <v>29</v>
      </c>
      <c r="B33" s="51" t="s">
        <v>39</v>
      </c>
      <c r="C33" s="4"/>
      <c r="D33" s="4"/>
      <c r="E33" s="4"/>
      <c r="F33" s="4"/>
    </row>
    <row r="34" spans="1:18" x14ac:dyDescent="0.25">
      <c r="A34" s="17" t="s">
        <v>34</v>
      </c>
      <c r="B34" s="51" t="s">
        <v>39</v>
      </c>
      <c r="C34" s="4"/>
      <c r="D34" s="4"/>
      <c r="E34" s="4"/>
      <c r="F34" s="4"/>
    </row>
    <row r="37" spans="1:18" s="71" customFormat="1" x14ac:dyDescent="0.25">
      <c r="M37" s="72"/>
      <c r="N37" s="72"/>
      <c r="O37" s="72"/>
      <c r="P37" s="72"/>
      <c r="Q37" s="72"/>
      <c r="R37" s="72"/>
    </row>
    <row r="38" spans="1:18" s="71" customFormat="1" x14ac:dyDescent="0.25">
      <c r="M38" s="72"/>
      <c r="N38" s="72"/>
      <c r="O38" s="72"/>
      <c r="P38" s="72"/>
      <c r="Q38" s="72"/>
      <c r="R38" s="72"/>
    </row>
    <row r="39" spans="1:18" s="71" customFormat="1" x14ac:dyDescent="0.25">
      <c r="M39" s="72"/>
      <c r="N39" s="72"/>
      <c r="O39" s="72"/>
      <c r="P39" s="72"/>
      <c r="Q39" s="72"/>
      <c r="R39" s="72"/>
    </row>
    <row r="40" spans="1:18" s="71" customFormat="1" x14ac:dyDescent="0.25">
      <c r="M40" s="72"/>
      <c r="N40" s="72"/>
      <c r="O40" s="72"/>
      <c r="P40" s="72"/>
      <c r="Q40" s="72"/>
      <c r="R40" s="72"/>
    </row>
    <row r="41" spans="1:18" s="71" customFormat="1" x14ac:dyDescent="0.25">
      <c r="M41" s="72"/>
      <c r="N41" s="72"/>
      <c r="O41" s="72"/>
      <c r="P41" s="72"/>
      <c r="Q41" s="72"/>
      <c r="R41" s="72"/>
    </row>
    <row r="42" spans="1:18" s="71" customFormat="1" x14ac:dyDescent="0.25">
      <c r="M42" s="72"/>
      <c r="N42" s="72"/>
      <c r="O42" s="72"/>
      <c r="P42" s="72"/>
      <c r="Q42" s="72"/>
      <c r="R42" s="72"/>
    </row>
    <row r="43" spans="1:18" s="71" customFormat="1" x14ac:dyDescent="0.25">
      <c r="M43" s="72"/>
      <c r="N43" s="72"/>
      <c r="O43" s="72"/>
      <c r="P43" s="72"/>
      <c r="Q43" s="72"/>
      <c r="R43" s="72"/>
    </row>
    <row r="44" spans="1:18" s="71" customFormat="1" x14ac:dyDescent="0.25">
      <c r="M44" s="72"/>
      <c r="N44" s="72"/>
      <c r="O44" s="72"/>
      <c r="P44" s="72"/>
      <c r="Q44" s="72"/>
      <c r="R44" s="72"/>
    </row>
    <row r="45" spans="1:18" s="71" customFormat="1" x14ac:dyDescent="0.25">
      <c r="M45" s="72"/>
      <c r="N45" s="72"/>
      <c r="O45" s="72"/>
      <c r="P45" s="72"/>
      <c r="Q45" s="72"/>
      <c r="R45" s="72"/>
    </row>
    <row r="46" spans="1:18" s="71" customFormat="1" x14ac:dyDescent="0.25">
      <c r="M46" s="72"/>
      <c r="N46" s="72"/>
      <c r="O46" s="72"/>
      <c r="P46" s="72"/>
      <c r="Q46" s="72"/>
      <c r="R46" s="72"/>
    </row>
    <row r="47" spans="1:18" s="71" customFormat="1" x14ac:dyDescent="0.25">
      <c r="M47" s="72"/>
      <c r="N47" s="72"/>
      <c r="O47" s="72"/>
      <c r="P47" s="72"/>
      <c r="Q47" s="72"/>
      <c r="R47" s="72"/>
    </row>
    <row r="48" spans="1:18" s="71" customFormat="1" x14ac:dyDescent="0.25">
      <c r="M48" s="72"/>
      <c r="N48" s="72"/>
      <c r="O48" s="72"/>
      <c r="P48" s="72"/>
      <c r="Q48" s="72"/>
      <c r="R48" s="72"/>
    </row>
    <row r="49" spans="13:18" s="71" customFormat="1" x14ac:dyDescent="0.25">
      <c r="M49" s="72"/>
      <c r="N49" s="72"/>
      <c r="O49" s="72"/>
      <c r="P49" s="72"/>
      <c r="Q49" s="72"/>
      <c r="R49" s="72"/>
    </row>
    <row r="50" spans="13:18" s="71" customFormat="1" x14ac:dyDescent="0.25">
      <c r="M50" s="72"/>
      <c r="N50" s="72"/>
      <c r="O50" s="72"/>
      <c r="P50" s="72"/>
      <c r="Q50" s="72"/>
      <c r="R50" s="72"/>
    </row>
    <row r="51" spans="13:18" s="71" customFormat="1" x14ac:dyDescent="0.25">
      <c r="M51" s="72"/>
      <c r="N51" s="72"/>
      <c r="O51" s="72"/>
      <c r="P51" s="72"/>
      <c r="Q51" s="72"/>
      <c r="R51" s="72"/>
    </row>
    <row r="52" spans="13:18" s="71" customFormat="1" x14ac:dyDescent="0.25">
      <c r="M52" s="72"/>
      <c r="N52" s="72"/>
      <c r="O52" s="72"/>
      <c r="P52" s="72"/>
      <c r="Q52" s="72"/>
      <c r="R52" s="72"/>
    </row>
    <row r="53" spans="13:18" s="71" customFormat="1" x14ac:dyDescent="0.25">
      <c r="M53" s="72"/>
      <c r="N53" s="72"/>
      <c r="O53" s="72"/>
      <c r="P53" s="72"/>
      <c r="Q53" s="72"/>
      <c r="R53" s="72"/>
    </row>
    <row r="54" spans="13:18" s="71" customFormat="1" x14ac:dyDescent="0.25">
      <c r="M54" s="72"/>
      <c r="N54" s="72"/>
      <c r="O54" s="72"/>
      <c r="P54" s="72"/>
      <c r="Q54" s="72"/>
      <c r="R54" s="72"/>
    </row>
    <row r="55" spans="13:18" s="71" customFormat="1" x14ac:dyDescent="0.25">
      <c r="M55" s="72"/>
      <c r="N55" s="72"/>
      <c r="O55" s="72"/>
      <c r="P55" s="72"/>
      <c r="Q55" s="72"/>
      <c r="R55" s="72"/>
    </row>
    <row r="56" spans="13:18" s="71" customFormat="1" x14ac:dyDescent="0.25">
      <c r="M56" s="72"/>
      <c r="N56" s="72"/>
      <c r="O56" s="72"/>
      <c r="P56" s="72"/>
      <c r="Q56" s="72"/>
      <c r="R56" s="72"/>
    </row>
    <row r="57" spans="13:18" s="71" customFormat="1" x14ac:dyDescent="0.25">
      <c r="M57" s="72"/>
      <c r="N57" s="72"/>
      <c r="O57" s="72"/>
      <c r="P57" s="72"/>
      <c r="Q57" s="72"/>
      <c r="R57" s="72"/>
    </row>
    <row r="58" spans="13:18" s="71" customFormat="1" x14ac:dyDescent="0.25">
      <c r="M58" s="72"/>
      <c r="N58" s="72"/>
      <c r="O58" s="72"/>
      <c r="P58" s="72"/>
      <c r="Q58" s="72"/>
      <c r="R58" s="72"/>
    </row>
    <row r="59" spans="13:18" s="71" customFormat="1" x14ac:dyDescent="0.25">
      <c r="M59" s="72"/>
      <c r="N59" s="72"/>
      <c r="O59" s="72"/>
      <c r="P59" s="72"/>
      <c r="Q59" s="72"/>
      <c r="R59" s="72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3"/>
  <sheetViews>
    <sheetView tabSelected="1" topLeftCell="A31" zoomScale="85" zoomScaleNormal="85" workbookViewId="0">
      <selection activeCell="E21" sqref="E21"/>
    </sheetView>
  </sheetViews>
  <sheetFormatPr defaultColWidth="10" defaultRowHeight="14.25" x14ac:dyDescent="0.2"/>
  <cols>
    <col min="1" max="1" width="25" style="77" customWidth="1"/>
    <col min="2" max="2" width="14.42578125" style="81" customWidth="1"/>
    <col min="3" max="4" width="10.7109375" style="81" bestFit="1" customWidth="1"/>
    <col min="5" max="5" width="10.7109375" style="85" bestFit="1" customWidth="1"/>
    <col min="6" max="6" width="12.28515625" style="85" bestFit="1" customWidth="1"/>
    <col min="7" max="7" width="10.7109375" style="85" bestFit="1" customWidth="1"/>
    <col min="8" max="8" width="16" style="85" customWidth="1"/>
    <col min="9" max="10" width="10.140625" style="81" bestFit="1" customWidth="1"/>
    <col min="11" max="16384" width="10" style="77"/>
  </cols>
  <sheetData>
    <row r="1" spans="1:12" customFormat="1" ht="20.100000000000001" customHeight="1" x14ac:dyDescent="0.3">
      <c r="B1" s="101" t="s">
        <v>1</v>
      </c>
      <c r="C1" s="102"/>
      <c r="D1" s="103"/>
      <c r="E1" s="103"/>
      <c r="F1" s="101"/>
      <c r="G1" s="101"/>
      <c r="H1" s="101"/>
      <c r="I1" s="101"/>
      <c r="J1" s="101"/>
      <c r="L1" s="3"/>
    </row>
    <row r="2" spans="1:12" customFormat="1" ht="20.100000000000001" customHeight="1" x14ac:dyDescent="0.3">
      <c r="C2" s="86"/>
      <c r="D2" s="2"/>
      <c r="E2" s="2"/>
      <c r="F2" s="86"/>
      <c r="G2" s="86"/>
      <c r="H2" s="86"/>
      <c r="I2" s="86"/>
      <c r="J2" s="86"/>
      <c r="L2" s="3"/>
    </row>
    <row r="3" spans="1:12" s="75" customFormat="1" ht="46.5" customHeight="1" x14ac:dyDescent="0.25">
      <c r="A3" s="37"/>
      <c r="B3" s="78" t="s">
        <v>2</v>
      </c>
      <c r="C3" s="79" t="s">
        <v>41</v>
      </c>
      <c r="D3" s="79" t="s">
        <v>4</v>
      </c>
      <c r="E3" s="83" t="s">
        <v>5</v>
      </c>
      <c r="F3" s="83" t="s">
        <v>6</v>
      </c>
      <c r="G3" s="83" t="s">
        <v>67</v>
      </c>
      <c r="H3" s="83" t="s">
        <v>66</v>
      </c>
      <c r="I3" s="56" t="s">
        <v>68</v>
      </c>
      <c r="J3" s="57" t="s">
        <v>69</v>
      </c>
    </row>
    <row r="4" spans="1:12" s="94" customFormat="1" ht="15" x14ac:dyDescent="0.25">
      <c r="A4" s="37"/>
      <c r="B4" s="78"/>
      <c r="C4" s="79"/>
      <c r="D4" s="79"/>
      <c r="E4" s="83"/>
      <c r="F4" s="83"/>
      <c r="G4" s="83"/>
      <c r="H4" s="83"/>
      <c r="I4" s="99"/>
      <c r="J4" s="100"/>
    </row>
    <row r="5" spans="1:12" s="75" customFormat="1" ht="15" x14ac:dyDescent="0.25">
      <c r="A5" s="87" t="s">
        <v>42</v>
      </c>
      <c r="B5" s="97">
        <v>4.13</v>
      </c>
      <c r="C5" s="80">
        <f>B5*150</f>
        <v>619.5</v>
      </c>
      <c r="D5" s="80">
        <f>C5*1.1</f>
        <v>681.45</v>
      </c>
      <c r="E5" s="84">
        <v>990</v>
      </c>
      <c r="F5" s="84">
        <f t="shared" ref="F5:F6" si="0">E5*1.1</f>
        <v>1089</v>
      </c>
      <c r="G5" s="84">
        <f>E5*0.8</f>
        <v>792</v>
      </c>
      <c r="H5" s="84">
        <f>G5-D5</f>
        <v>110.54999999999995</v>
      </c>
      <c r="I5" s="76">
        <f>H5/149</f>
        <v>0.74194630872483192</v>
      </c>
      <c r="J5" s="68">
        <f>I5/B5</f>
        <v>0.17964801664039515</v>
      </c>
    </row>
    <row r="6" spans="1:12" s="75" customFormat="1" ht="15" x14ac:dyDescent="0.25">
      <c r="A6" s="87" t="s">
        <v>43</v>
      </c>
      <c r="B6" s="97">
        <v>2.59</v>
      </c>
      <c r="C6" s="80">
        <f t="shared" ref="C6:C9" si="1">B6*150</f>
        <v>388.5</v>
      </c>
      <c r="D6" s="80">
        <f>C6*1.1</f>
        <v>427.35</v>
      </c>
      <c r="E6" s="84">
        <v>420</v>
      </c>
      <c r="F6" s="84">
        <f t="shared" si="0"/>
        <v>462.00000000000006</v>
      </c>
      <c r="G6" s="84">
        <f t="shared" ref="G6" si="2">E6*0.8</f>
        <v>336</v>
      </c>
      <c r="H6" s="84">
        <f>G6-D6</f>
        <v>-91.350000000000023</v>
      </c>
      <c r="I6" s="76">
        <f t="shared" ref="I6" si="3">H6/149</f>
        <v>-0.61308724832214778</v>
      </c>
      <c r="J6" s="68">
        <f>I6/B6</f>
        <v>-0.23671322329040456</v>
      </c>
    </row>
    <row r="7" spans="1:12" s="94" customFormat="1" ht="15" x14ac:dyDescent="0.25">
      <c r="A7" s="37"/>
      <c r="B7" s="91"/>
      <c r="C7" s="80"/>
      <c r="D7" s="80"/>
      <c r="E7" s="84"/>
      <c r="F7" s="84"/>
      <c r="G7" s="84"/>
      <c r="H7" s="84"/>
      <c r="I7" s="92"/>
      <c r="J7" s="93"/>
    </row>
    <row r="8" spans="1:12" s="75" customFormat="1" ht="15" x14ac:dyDescent="0.25">
      <c r="A8" s="87" t="s">
        <v>44</v>
      </c>
      <c r="B8" s="97">
        <v>4.34</v>
      </c>
      <c r="C8" s="80">
        <f t="shared" si="1"/>
        <v>651</v>
      </c>
      <c r="D8" s="80">
        <f>C8*1.1</f>
        <v>716.1</v>
      </c>
      <c r="E8" s="84">
        <v>990</v>
      </c>
      <c r="F8" s="84">
        <f t="shared" ref="F8:F9" si="4">E8*1.1</f>
        <v>1089</v>
      </c>
      <c r="G8" s="84">
        <f t="shared" ref="G8:G9" si="5">E8*0.8</f>
        <v>792</v>
      </c>
      <c r="H8" s="84">
        <f>G8-D8</f>
        <v>75.899999999999977</v>
      </c>
      <c r="I8" s="76">
        <f t="shared" ref="I8:I9" si="6">H8/149</f>
        <v>0.50939597315436225</v>
      </c>
      <c r="J8" s="68">
        <f>I8/B8</f>
        <v>0.11737234404478393</v>
      </c>
    </row>
    <row r="9" spans="1:12" s="75" customFormat="1" ht="15" x14ac:dyDescent="0.25">
      <c r="A9" s="87" t="s">
        <v>45</v>
      </c>
      <c r="B9" s="97">
        <v>2.59</v>
      </c>
      <c r="C9" s="80">
        <f t="shared" si="1"/>
        <v>388.5</v>
      </c>
      <c r="D9" s="80">
        <f>C9*1.1</f>
        <v>427.35</v>
      </c>
      <c r="E9" s="84">
        <v>420</v>
      </c>
      <c r="F9" s="84">
        <f t="shared" si="4"/>
        <v>462.00000000000006</v>
      </c>
      <c r="G9" s="84">
        <f t="shared" si="5"/>
        <v>336</v>
      </c>
      <c r="H9" s="84">
        <f>G9-D9</f>
        <v>-91.350000000000023</v>
      </c>
      <c r="I9" s="76">
        <f t="shared" si="6"/>
        <v>-0.61308724832214778</v>
      </c>
      <c r="J9" s="68">
        <f>I9/B9</f>
        <v>-0.23671322329040456</v>
      </c>
    </row>
    <row r="10" spans="1:12" s="75" customFormat="1" ht="15" x14ac:dyDescent="0.25">
      <c r="A10" s="37"/>
      <c r="B10" s="78"/>
      <c r="C10" s="79"/>
      <c r="D10" s="79"/>
      <c r="E10" s="83"/>
      <c r="F10" s="83"/>
      <c r="G10" s="83"/>
      <c r="H10" s="83"/>
      <c r="I10" s="56"/>
      <c r="J10" s="58"/>
    </row>
    <row r="11" spans="1:12" s="75" customFormat="1" ht="15" x14ac:dyDescent="0.25">
      <c r="A11" s="87" t="s">
        <v>46</v>
      </c>
      <c r="B11" s="98">
        <v>4.41</v>
      </c>
      <c r="C11" s="80">
        <f>B11*150</f>
        <v>661.5</v>
      </c>
      <c r="D11" s="80">
        <f>C11*1.1</f>
        <v>727.65000000000009</v>
      </c>
      <c r="E11" s="84">
        <v>990</v>
      </c>
      <c r="F11" s="84">
        <f t="shared" ref="F11:F12" si="7">E11*1.1</f>
        <v>1089</v>
      </c>
      <c r="G11" s="84">
        <f>E11*0.8</f>
        <v>792</v>
      </c>
      <c r="H11" s="84">
        <f>G11-D11</f>
        <v>64.349999999999909</v>
      </c>
      <c r="I11" s="76">
        <f>H11/149</f>
        <v>0.43187919463087188</v>
      </c>
      <c r="J11" s="68">
        <f>I11/B11</f>
        <v>9.7931790165730587E-2</v>
      </c>
    </row>
    <row r="12" spans="1:12" s="75" customFormat="1" ht="15" x14ac:dyDescent="0.25">
      <c r="A12" s="87" t="s">
        <v>47</v>
      </c>
      <c r="B12" s="98">
        <v>2.59</v>
      </c>
      <c r="C12" s="80">
        <f t="shared" ref="C12:C15" si="8">B12*150</f>
        <v>388.5</v>
      </c>
      <c r="D12" s="80">
        <f>C12*1.1</f>
        <v>427.35</v>
      </c>
      <c r="E12" s="84">
        <v>420</v>
      </c>
      <c r="F12" s="84">
        <f t="shared" si="7"/>
        <v>462.00000000000006</v>
      </c>
      <c r="G12" s="84">
        <f t="shared" ref="G12:G15" si="9">E12*0.8</f>
        <v>336</v>
      </c>
      <c r="H12" s="84">
        <f>G12-D12</f>
        <v>-91.350000000000023</v>
      </c>
      <c r="I12" s="76">
        <f t="shared" ref="I12:I15" si="10">H12/149</f>
        <v>-0.61308724832214778</v>
      </c>
      <c r="J12" s="68">
        <f>I12/B12</f>
        <v>-0.23671322329040456</v>
      </c>
    </row>
    <row r="13" spans="1:12" s="94" customFormat="1" ht="15" x14ac:dyDescent="0.25">
      <c r="A13" s="37"/>
      <c r="B13" s="95"/>
      <c r="C13" s="80"/>
      <c r="D13" s="80"/>
      <c r="E13" s="84"/>
      <c r="F13" s="84"/>
      <c r="G13" s="84"/>
      <c r="H13" s="84"/>
      <c r="I13" s="92"/>
      <c r="J13" s="93"/>
    </row>
    <row r="14" spans="1:12" s="75" customFormat="1" ht="15" x14ac:dyDescent="0.25">
      <c r="A14" s="87" t="s">
        <v>48</v>
      </c>
      <c r="B14" s="98">
        <v>4.4800000000000004</v>
      </c>
      <c r="C14" s="80">
        <f t="shared" si="8"/>
        <v>672.00000000000011</v>
      </c>
      <c r="D14" s="80">
        <f>C14*1.1</f>
        <v>739.20000000000016</v>
      </c>
      <c r="E14" s="84">
        <v>990</v>
      </c>
      <c r="F14" s="84">
        <f t="shared" ref="F14:F15" si="11">E14*1.1</f>
        <v>1089</v>
      </c>
      <c r="G14" s="84">
        <f t="shared" si="9"/>
        <v>792</v>
      </c>
      <c r="H14" s="84">
        <f>G14-D14</f>
        <v>52.799999999999841</v>
      </c>
      <c r="I14" s="76">
        <f t="shared" si="10"/>
        <v>0.35436241610738151</v>
      </c>
      <c r="J14" s="68">
        <f>I14/B14</f>
        <v>7.9098753595397656E-2</v>
      </c>
    </row>
    <row r="15" spans="1:12" s="75" customFormat="1" ht="15" x14ac:dyDescent="0.25">
      <c r="A15" s="87" t="s">
        <v>49</v>
      </c>
      <c r="B15" s="98">
        <v>2.59</v>
      </c>
      <c r="C15" s="80">
        <f t="shared" si="8"/>
        <v>388.5</v>
      </c>
      <c r="D15" s="80">
        <f>C15*1.1</f>
        <v>427.35</v>
      </c>
      <c r="E15" s="84">
        <v>420</v>
      </c>
      <c r="F15" s="84">
        <f t="shared" si="11"/>
        <v>462.00000000000006</v>
      </c>
      <c r="G15" s="84">
        <f t="shared" si="9"/>
        <v>336</v>
      </c>
      <c r="H15" s="84">
        <f>G15-D15</f>
        <v>-91.350000000000023</v>
      </c>
      <c r="I15" s="76">
        <f t="shared" si="10"/>
        <v>-0.61308724832214778</v>
      </c>
      <c r="J15" s="68">
        <f>I15/B15</f>
        <v>-0.23671322329040456</v>
      </c>
    </row>
    <row r="16" spans="1:12" x14ac:dyDescent="0.2">
      <c r="A16" s="88"/>
      <c r="B16" s="89"/>
      <c r="C16" s="89"/>
      <c r="D16" s="89"/>
      <c r="E16" s="90"/>
      <c r="F16" s="90"/>
      <c r="G16" s="90"/>
      <c r="H16" s="90"/>
      <c r="I16" s="89"/>
      <c r="J16" s="89"/>
    </row>
    <row r="17" spans="1:10" s="75" customFormat="1" ht="15" x14ac:dyDescent="0.25">
      <c r="A17" s="87" t="s">
        <v>50</v>
      </c>
      <c r="B17" s="82">
        <v>4.13</v>
      </c>
      <c r="C17" s="80">
        <f>B17*150</f>
        <v>619.5</v>
      </c>
      <c r="D17" s="80">
        <f>C17*1.1</f>
        <v>681.45</v>
      </c>
      <c r="E17" s="84">
        <v>990</v>
      </c>
      <c r="F17" s="84">
        <f t="shared" ref="F17:F18" si="12">E17*1.1</f>
        <v>1089</v>
      </c>
      <c r="G17" s="84">
        <f>E17*0.8</f>
        <v>792</v>
      </c>
      <c r="H17" s="84">
        <f>G17-D17</f>
        <v>110.54999999999995</v>
      </c>
      <c r="I17" s="76">
        <f>H17/149</f>
        <v>0.74194630872483192</v>
      </c>
      <c r="J17" s="68">
        <f>I17/B17</f>
        <v>0.17964801664039515</v>
      </c>
    </row>
    <row r="18" spans="1:10" s="75" customFormat="1" ht="15" x14ac:dyDescent="0.25">
      <c r="A18" s="87" t="s">
        <v>51</v>
      </c>
      <c r="B18" s="82">
        <v>2.59</v>
      </c>
      <c r="C18" s="80">
        <f t="shared" ref="C18:C21" si="13">B18*150</f>
        <v>388.5</v>
      </c>
      <c r="D18" s="80">
        <f>C18*1.1</f>
        <v>427.35</v>
      </c>
      <c r="E18" s="84">
        <v>420</v>
      </c>
      <c r="F18" s="84">
        <f t="shared" si="12"/>
        <v>462.00000000000006</v>
      </c>
      <c r="G18" s="84">
        <f t="shared" ref="G18" si="14">E18*0.8</f>
        <v>336</v>
      </c>
      <c r="H18" s="84">
        <f>G18-D18</f>
        <v>-91.350000000000023</v>
      </c>
      <c r="I18" s="76">
        <f t="shared" ref="I18" si="15">H18/149</f>
        <v>-0.61308724832214778</v>
      </c>
      <c r="J18" s="68">
        <f>I18/B18</f>
        <v>-0.23671322329040456</v>
      </c>
    </row>
    <row r="19" spans="1:10" s="94" customFormat="1" ht="15" x14ac:dyDescent="0.25">
      <c r="A19" s="37"/>
      <c r="B19" s="96"/>
      <c r="C19" s="80"/>
      <c r="D19" s="80"/>
      <c r="E19" s="84"/>
      <c r="F19" s="84"/>
      <c r="G19" s="84"/>
      <c r="H19" s="84"/>
      <c r="I19" s="92"/>
      <c r="J19" s="93"/>
    </row>
    <row r="20" spans="1:10" s="75" customFormat="1" ht="15" x14ac:dyDescent="0.25">
      <c r="A20" s="87" t="s">
        <v>52</v>
      </c>
      <c r="B20" s="82">
        <v>4.2699999999999996</v>
      </c>
      <c r="C20" s="80">
        <f t="shared" si="13"/>
        <v>640.49999999999989</v>
      </c>
      <c r="D20" s="80">
        <f>C20*1.1</f>
        <v>704.55</v>
      </c>
      <c r="E20" s="84">
        <v>990</v>
      </c>
      <c r="F20" s="84">
        <f t="shared" ref="F20:F21" si="16">E20*1.1</f>
        <v>1089</v>
      </c>
      <c r="G20" s="84">
        <f t="shared" ref="G20:G21" si="17">E20*0.8</f>
        <v>792</v>
      </c>
      <c r="H20" s="84">
        <f>G20-D20</f>
        <v>87.450000000000045</v>
      </c>
      <c r="I20" s="76">
        <f t="shared" ref="I20:I21" si="18">H20/149</f>
        <v>0.58691275167785262</v>
      </c>
      <c r="J20" s="68">
        <f>I20/B20</f>
        <v>0.13745029313298657</v>
      </c>
    </row>
    <row r="21" spans="1:10" s="75" customFormat="1" ht="15" x14ac:dyDescent="0.25">
      <c r="A21" s="87" t="s">
        <v>53</v>
      </c>
      <c r="B21" s="82">
        <v>2.59</v>
      </c>
      <c r="C21" s="80">
        <f t="shared" si="13"/>
        <v>388.5</v>
      </c>
      <c r="D21" s="80">
        <f>C21*1.1</f>
        <v>427.35</v>
      </c>
      <c r="E21" s="84">
        <v>420</v>
      </c>
      <c r="F21" s="84">
        <f t="shared" si="16"/>
        <v>462.00000000000006</v>
      </c>
      <c r="G21" s="84">
        <f t="shared" si="17"/>
        <v>336</v>
      </c>
      <c r="H21" s="84">
        <f>G21-D21</f>
        <v>-91.350000000000023</v>
      </c>
      <c r="I21" s="76">
        <f t="shared" si="18"/>
        <v>-0.61308724832214778</v>
      </c>
      <c r="J21" s="68">
        <f>I21/B21</f>
        <v>-0.23671322329040456</v>
      </c>
    </row>
    <row r="22" spans="1:10" x14ac:dyDescent="0.2">
      <c r="A22" s="88"/>
      <c r="B22" s="89"/>
      <c r="C22" s="89"/>
      <c r="D22" s="89"/>
      <c r="E22" s="90"/>
      <c r="F22" s="90"/>
      <c r="G22" s="90"/>
      <c r="H22" s="90"/>
      <c r="I22" s="89"/>
      <c r="J22" s="89"/>
    </row>
    <row r="23" spans="1:10" ht="15" x14ac:dyDescent="0.25">
      <c r="A23" s="87" t="s">
        <v>54</v>
      </c>
      <c r="B23" s="82">
        <v>4.34</v>
      </c>
      <c r="C23" s="80">
        <f t="shared" ref="C23:C24" si="19">B23*150</f>
        <v>651</v>
      </c>
      <c r="D23" s="80">
        <f>C23*1.1</f>
        <v>716.1</v>
      </c>
      <c r="E23" s="84">
        <v>990</v>
      </c>
      <c r="F23" s="84">
        <f t="shared" ref="F23:F24" si="20">E23*1.1</f>
        <v>1089</v>
      </c>
      <c r="G23" s="84">
        <f t="shared" ref="G23:G24" si="21">E23*0.8</f>
        <v>792</v>
      </c>
      <c r="H23" s="84">
        <f>G23-D23</f>
        <v>75.899999999999977</v>
      </c>
      <c r="I23" s="76">
        <f t="shared" ref="I23:I24" si="22">H23/149</f>
        <v>0.50939597315436225</v>
      </c>
      <c r="J23" s="68">
        <f>I23/B23</f>
        <v>0.11737234404478393</v>
      </c>
    </row>
    <row r="24" spans="1:10" ht="15" x14ac:dyDescent="0.25">
      <c r="A24" s="87" t="s">
        <v>55</v>
      </c>
      <c r="B24" s="82">
        <v>2.59</v>
      </c>
      <c r="C24" s="80">
        <f t="shared" si="19"/>
        <v>388.5</v>
      </c>
      <c r="D24" s="80">
        <f>C24*1.1</f>
        <v>427.35</v>
      </c>
      <c r="E24" s="84">
        <v>420</v>
      </c>
      <c r="F24" s="84">
        <f t="shared" si="20"/>
        <v>462.00000000000006</v>
      </c>
      <c r="G24" s="84">
        <f t="shared" si="21"/>
        <v>336</v>
      </c>
      <c r="H24" s="84">
        <f>G24-D24</f>
        <v>-91.350000000000023</v>
      </c>
      <c r="I24" s="76">
        <f t="shared" si="22"/>
        <v>-0.61308724832214778</v>
      </c>
      <c r="J24" s="68">
        <f>I24/B24</f>
        <v>-0.23671322329040456</v>
      </c>
    </row>
    <row r="25" spans="1:10" x14ac:dyDescent="0.2">
      <c r="A25" s="88"/>
      <c r="B25" s="89"/>
      <c r="C25" s="89"/>
      <c r="D25" s="89"/>
      <c r="E25" s="90"/>
      <c r="F25" s="90"/>
      <c r="G25" s="90"/>
      <c r="H25" s="90"/>
      <c r="I25" s="89"/>
      <c r="J25" s="89"/>
    </row>
    <row r="26" spans="1:10" ht="15" x14ac:dyDescent="0.25">
      <c r="A26" s="87" t="s">
        <v>56</v>
      </c>
      <c r="B26" s="82">
        <v>4.41</v>
      </c>
      <c r="C26" s="80">
        <f t="shared" ref="C26:C27" si="23">B26*150</f>
        <v>661.5</v>
      </c>
      <c r="D26" s="80">
        <f>C26*1.1</f>
        <v>727.65000000000009</v>
      </c>
      <c r="E26" s="84">
        <v>990</v>
      </c>
      <c r="F26" s="84">
        <f t="shared" ref="F26:F27" si="24">E26*1.1</f>
        <v>1089</v>
      </c>
      <c r="G26" s="84">
        <f t="shared" ref="G26:G27" si="25">E26*0.8</f>
        <v>792</v>
      </c>
      <c r="H26" s="84">
        <f>G26-D26</f>
        <v>64.349999999999909</v>
      </c>
      <c r="I26" s="76">
        <f t="shared" ref="I26:I27" si="26">H26/149</f>
        <v>0.43187919463087188</v>
      </c>
      <c r="J26" s="68">
        <f>I26/B26</f>
        <v>9.7931790165730587E-2</v>
      </c>
    </row>
    <row r="27" spans="1:10" ht="15" x14ac:dyDescent="0.25">
      <c r="A27" s="87" t="s">
        <v>57</v>
      </c>
      <c r="B27" s="82">
        <v>2.59</v>
      </c>
      <c r="C27" s="80">
        <f t="shared" si="23"/>
        <v>388.5</v>
      </c>
      <c r="D27" s="80">
        <f>C27*1.1</f>
        <v>427.35</v>
      </c>
      <c r="E27" s="84">
        <v>420</v>
      </c>
      <c r="F27" s="84">
        <f t="shared" si="24"/>
        <v>462.00000000000006</v>
      </c>
      <c r="G27" s="84">
        <f t="shared" si="25"/>
        <v>336</v>
      </c>
      <c r="H27" s="84">
        <f>G27-D27</f>
        <v>-91.350000000000023</v>
      </c>
      <c r="I27" s="76">
        <f t="shared" si="26"/>
        <v>-0.61308724832214778</v>
      </c>
      <c r="J27" s="68">
        <f>I27/B27</f>
        <v>-0.23671322329040456</v>
      </c>
    </row>
    <row r="28" spans="1:10" x14ac:dyDescent="0.2">
      <c r="A28" s="88"/>
      <c r="B28" s="89"/>
      <c r="C28" s="89"/>
      <c r="D28" s="89"/>
      <c r="E28" s="90"/>
      <c r="F28" s="90"/>
      <c r="G28" s="90"/>
      <c r="H28" s="90"/>
      <c r="I28" s="89"/>
      <c r="J28" s="89"/>
    </row>
    <row r="29" spans="1:10" ht="15" x14ac:dyDescent="0.25">
      <c r="A29" s="87" t="s">
        <v>58</v>
      </c>
      <c r="B29" s="82">
        <v>4.08</v>
      </c>
      <c r="C29" s="80">
        <f t="shared" ref="C29:C30" si="27">B29*150</f>
        <v>612</v>
      </c>
      <c r="D29" s="80">
        <f>C29*1.1</f>
        <v>673.2</v>
      </c>
      <c r="E29" s="84">
        <v>990</v>
      </c>
      <c r="F29" s="84">
        <f t="shared" ref="F29:F30" si="28">E29*1.1</f>
        <v>1089</v>
      </c>
      <c r="G29" s="84">
        <f t="shared" ref="G29:G30" si="29">E29*0.8</f>
        <v>792</v>
      </c>
      <c r="H29" s="84">
        <f>G29-D29</f>
        <v>118.79999999999995</v>
      </c>
      <c r="I29" s="76">
        <f t="shared" ref="I29:I30" si="30">H29/149</f>
        <v>0.79731543624161039</v>
      </c>
      <c r="J29" s="68">
        <f>I29/B29</f>
        <v>0.19542045005921824</v>
      </c>
    </row>
    <row r="30" spans="1:10" ht="15" x14ac:dyDescent="0.25">
      <c r="A30" s="87" t="s">
        <v>59</v>
      </c>
      <c r="B30" s="82">
        <v>2.72</v>
      </c>
      <c r="C30" s="80">
        <f t="shared" si="27"/>
        <v>408.00000000000006</v>
      </c>
      <c r="D30" s="80">
        <f>C30*1.1</f>
        <v>448.80000000000013</v>
      </c>
      <c r="E30" s="84">
        <v>420</v>
      </c>
      <c r="F30" s="84">
        <f t="shared" si="28"/>
        <v>462.00000000000006</v>
      </c>
      <c r="G30" s="84">
        <f t="shared" si="29"/>
        <v>336</v>
      </c>
      <c r="H30" s="84">
        <f>G30-D30</f>
        <v>-112.80000000000013</v>
      </c>
      <c r="I30" s="76">
        <f t="shared" si="30"/>
        <v>-0.75704697986577263</v>
      </c>
      <c r="J30" s="68">
        <f>I30/B30</f>
        <v>-0.27832609553888699</v>
      </c>
    </row>
    <row r="31" spans="1:10" x14ac:dyDescent="0.2">
      <c r="A31" s="88"/>
      <c r="B31" s="89"/>
      <c r="C31" s="89"/>
      <c r="D31" s="89"/>
      <c r="E31" s="90"/>
      <c r="F31" s="90"/>
      <c r="G31" s="90"/>
      <c r="H31" s="90"/>
      <c r="I31" s="89"/>
      <c r="J31" s="89"/>
    </row>
    <row r="32" spans="1:10" ht="15" x14ac:dyDescent="0.25">
      <c r="A32" s="87" t="s">
        <v>60</v>
      </c>
      <c r="B32" s="82">
        <v>4.16</v>
      </c>
      <c r="C32" s="80">
        <f t="shared" ref="C32:C33" si="31">B32*150</f>
        <v>624</v>
      </c>
      <c r="D32" s="80">
        <f>C32*1.1</f>
        <v>686.40000000000009</v>
      </c>
      <c r="E32" s="84">
        <v>990</v>
      </c>
      <c r="F32" s="84">
        <f t="shared" ref="F32:F33" si="32">E32*1.1</f>
        <v>1089</v>
      </c>
      <c r="G32" s="84">
        <f t="shared" ref="G32:G33" si="33">E32*0.8</f>
        <v>792</v>
      </c>
      <c r="H32" s="84">
        <f>G32-D32</f>
        <v>105.59999999999991</v>
      </c>
      <c r="I32" s="76">
        <f t="shared" ref="I32:I33" si="34">H32/149</f>
        <v>0.70872483221476446</v>
      </c>
      <c r="J32" s="68">
        <f>I32/B32</f>
        <v>0.17036654620547223</v>
      </c>
    </row>
    <row r="33" spans="1:10" ht="15" x14ac:dyDescent="0.25">
      <c r="A33" s="87" t="s">
        <v>61</v>
      </c>
      <c r="B33" s="82">
        <v>1.92</v>
      </c>
      <c r="C33" s="80">
        <f t="shared" si="31"/>
        <v>288</v>
      </c>
      <c r="D33" s="80">
        <f>C33*1.1</f>
        <v>316.8</v>
      </c>
      <c r="E33" s="84">
        <v>420</v>
      </c>
      <c r="F33" s="84">
        <f t="shared" si="32"/>
        <v>462.00000000000006</v>
      </c>
      <c r="G33" s="84">
        <f t="shared" si="33"/>
        <v>336</v>
      </c>
      <c r="H33" s="84">
        <f>G33-D33</f>
        <v>19.199999999999989</v>
      </c>
      <c r="I33" s="76">
        <f t="shared" si="34"/>
        <v>0.12885906040268449</v>
      </c>
      <c r="J33" s="68">
        <f>I33/B33</f>
        <v>6.7114093959731516E-2</v>
      </c>
    </row>
    <row r="34" spans="1:10" x14ac:dyDescent="0.2">
      <c r="A34" s="88"/>
      <c r="B34" s="89"/>
      <c r="C34" s="89"/>
      <c r="D34" s="89"/>
      <c r="E34" s="90"/>
      <c r="F34" s="90"/>
      <c r="G34" s="90"/>
      <c r="H34" s="90"/>
      <c r="I34" s="89"/>
      <c r="J34" s="89"/>
    </row>
    <row r="35" spans="1:10" ht="15" x14ac:dyDescent="0.25">
      <c r="A35" s="87" t="s">
        <v>62</v>
      </c>
      <c r="B35" s="82">
        <v>4.53</v>
      </c>
      <c r="C35" s="80">
        <f t="shared" ref="C35:C36" si="35">B35*150</f>
        <v>679.5</v>
      </c>
      <c r="D35" s="80">
        <f>C35*1.1</f>
        <v>747.45</v>
      </c>
      <c r="E35" s="84">
        <v>990</v>
      </c>
      <c r="F35" s="84">
        <f t="shared" ref="F35:F36" si="36">E35*1.1</f>
        <v>1089</v>
      </c>
      <c r="G35" s="84">
        <f t="shared" ref="G35:G36" si="37">E35*0.8</f>
        <v>792</v>
      </c>
      <c r="H35" s="84">
        <f>G35-D35</f>
        <v>44.549999999999955</v>
      </c>
      <c r="I35" s="76">
        <f t="shared" ref="I35:I36" si="38">H35/149</f>
        <v>0.2989932885906037</v>
      </c>
      <c r="J35" s="68">
        <f>I35/B35</f>
        <v>6.6002933463709418E-2</v>
      </c>
    </row>
    <row r="36" spans="1:10" ht="15" x14ac:dyDescent="0.25">
      <c r="A36" s="87" t="s">
        <v>63</v>
      </c>
      <c r="B36" s="82">
        <v>2.2799999999999998</v>
      </c>
      <c r="C36" s="80">
        <f t="shared" si="35"/>
        <v>341.99999999999994</v>
      </c>
      <c r="D36" s="80">
        <f>C36*1.1</f>
        <v>376.2</v>
      </c>
      <c r="E36" s="84">
        <v>420</v>
      </c>
      <c r="F36" s="84">
        <f t="shared" si="36"/>
        <v>462.00000000000006</v>
      </c>
      <c r="G36" s="84">
        <f t="shared" si="37"/>
        <v>336</v>
      </c>
      <c r="H36" s="84">
        <f>G36-D36</f>
        <v>-40.199999999999989</v>
      </c>
      <c r="I36" s="76">
        <f t="shared" si="38"/>
        <v>-0.26979865771812073</v>
      </c>
      <c r="J36" s="68">
        <f>I36/B36</f>
        <v>-0.11833274461321086</v>
      </c>
    </row>
    <row r="37" spans="1:10" x14ac:dyDescent="0.2">
      <c r="A37" s="88"/>
      <c r="B37" s="89"/>
      <c r="C37" s="89"/>
      <c r="D37" s="89"/>
      <c r="E37" s="90"/>
      <c r="F37" s="90"/>
      <c r="G37" s="90"/>
      <c r="H37" s="90"/>
      <c r="I37" s="89"/>
      <c r="J37" s="89"/>
    </row>
    <row r="38" spans="1:10" ht="15" x14ac:dyDescent="0.25">
      <c r="A38" s="87" t="s">
        <v>64</v>
      </c>
      <c r="B38" s="82">
        <v>4.4000000000000004</v>
      </c>
      <c r="C38" s="80">
        <f t="shared" ref="C38:C39" si="39">B38*150</f>
        <v>660</v>
      </c>
      <c r="D38" s="80">
        <f>C38*1.1</f>
        <v>726.00000000000011</v>
      </c>
      <c r="E38" s="84">
        <v>990</v>
      </c>
      <c r="F38" s="84">
        <f t="shared" ref="F38:F39" si="40">E38*1.1</f>
        <v>1089</v>
      </c>
      <c r="G38" s="84">
        <f t="shared" ref="G38:G39" si="41">E38*0.8</f>
        <v>792</v>
      </c>
      <c r="H38" s="84">
        <f>G38-D38</f>
        <v>65.999999999999886</v>
      </c>
      <c r="I38" s="76">
        <f t="shared" ref="I38:I39" si="42">H38/149</f>
        <v>0.44295302013422744</v>
      </c>
      <c r="J38" s="68">
        <f>I38/B38</f>
        <v>0.10067114093959714</v>
      </c>
    </row>
    <row r="39" spans="1:10" ht="15" x14ac:dyDescent="0.25">
      <c r="A39" s="87" t="s">
        <v>65</v>
      </c>
      <c r="B39" s="82">
        <v>1.68</v>
      </c>
      <c r="C39" s="80">
        <f t="shared" si="39"/>
        <v>252</v>
      </c>
      <c r="D39" s="80">
        <f>C39*1.1</f>
        <v>277.20000000000005</v>
      </c>
      <c r="E39" s="84">
        <v>420</v>
      </c>
      <c r="F39" s="84">
        <f t="shared" si="40"/>
        <v>462.00000000000006</v>
      </c>
      <c r="G39" s="84">
        <f t="shared" si="41"/>
        <v>336</v>
      </c>
      <c r="H39" s="84">
        <f>G39-D39</f>
        <v>58.799999999999955</v>
      </c>
      <c r="I39" s="76">
        <f t="shared" si="42"/>
        <v>0.39463087248322115</v>
      </c>
      <c r="J39" s="68">
        <f>I39/B39</f>
        <v>0.23489932885906023</v>
      </c>
    </row>
    <row r="65" spans="1:10" ht="18.75" x14ac:dyDescent="0.3">
      <c r="B65" s="101" t="s">
        <v>70</v>
      </c>
      <c r="C65" s="102"/>
      <c r="D65" s="102"/>
      <c r="E65" s="102"/>
      <c r="F65" s="102"/>
      <c r="G65" s="102"/>
      <c r="H65" s="102"/>
      <c r="I65" s="102"/>
      <c r="J65" s="102"/>
    </row>
    <row r="67" spans="1:10" ht="60" x14ac:dyDescent="0.25">
      <c r="A67" s="37"/>
      <c r="B67" s="78" t="s">
        <v>2</v>
      </c>
      <c r="C67" s="79" t="s">
        <v>41</v>
      </c>
      <c r="D67" s="79" t="s">
        <v>4</v>
      </c>
      <c r="E67" s="83" t="s">
        <v>5</v>
      </c>
      <c r="F67" s="83" t="s">
        <v>6</v>
      </c>
      <c r="G67" s="83" t="s">
        <v>67</v>
      </c>
      <c r="H67" s="83" t="s">
        <v>66</v>
      </c>
      <c r="I67" s="56" t="s">
        <v>68</v>
      </c>
      <c r="J67" s="57" t="s">
        <v>69</v>
      </c>
    </row>
    <row r="68" spans="1:10" ht="15" x14ac:dyDescent="0.25">
      <c r="A68" s="37"/>
      <c r="B68" s="78"/>
      <c r="C68" s="79"/>
      <c r="D68" s="79"/>
      <c r="E68" s="83"/>
      <c r="F68" s="83"/>
      <c r="G68" s="83"/>
      <c r="H68" s="83"/>
      <c r="I68" s="99"/>
      <c r="J68" s="100"/>
    </row>
    <row r="69" spans="1:10" ht="15" x14ac:dyDescent="0.25">
      <c r="A69" s="87" t="s">
        <v>42</v>
      </c>
      <c r="B69" s="97">
        <v>2.68</v>
      </c>
      <c r="C69" s="80">
        <f>B69*150</f>
        <v>402</v>
      </c>
      <c r="D69" s="80">
        <f>C69*1.1</f>
        <v>442.20000000000005</v>
      </c>
      <c r="E69" s="84">
        <v>990</v>
      </c>
      <c r="F69" s="84">
        <f t="shared" ref="F69:F70" si="43">E69*1.1</f>
        <v>1089</v>
      </c>
      <c r="G69" s="84">
        <f>E69*0.8</f>
        <v>792</v>
      </c>
      <c r="H69" s="84">
        <f>G69-D69</f>
        <v>349.79999999999995</v>
      </c>
      <c r="I69" s="76">
        <f>H69/149</f>
        <v>2.3476510067114091</v>
      </c>
      <c r="J69" s="68">
        <f>I69/B69</f>
        <v>0.87598918160873473</v>
      </c>
    </row>
    <row r="70" spans="1:10" ht="15" x14ac:dyDescent="0.25">
      <c r="A70" s="87" t="s">
        <v>43</v>
      </c>
      <c r="B70" s="97">
        <v>1.68</v>
      </c>
      <c r="C70" s="80">
        <f t="shared" ref="C70:C73" si="44">B70*150</f>
        <v>252</v>
      </c>
      <c r="D70" s="80">
        <f>C70*1.1</f>
        <v>277.20000000000005</v>
      </c>
      <c r="E70" s="84">
        <v>420</v>
      </c>
      <c r="F70" s="84">
        <f t="shared" si="43"/>
        <v>462.00000000000006</v>
      </c>
      <c r="G70" s="84">
        <f t="shared" ref="G70" si="45">E70*0.8</f>
        <v>336</v>
      </c>
      <c r="H70" s="84">
        <f>G70-D70</f>
        <v>58.799999999999955</v>
      </c>
      <c r="I70" s="76">
        <f t="shared" ref="I70" si="46">H70/149</f>
        <v>0.39463087248322115</v>
      </c>
      <c r="J70" s="68">
        <f>I70/B70</f>
        <v>0.23489932885906023</v>
      </c>
    </row>
    <row r="71" spans="1:10" ht="15" x14ac:dyDescent="0.25">
      <c r="A71" s="37"/>
      <c r="B71" s="91"/>
      <c r="C71" s="80"/>
      <c r="D71" s="80"/>
      <c r="E71" s="84"/>
      <c r="F71" s="84"/>
      <c r="G71" s="84"/>
      <c r="H71" s="84"/>
      <c r="I71" s="92"/>
      <c r="J71" s="93"/>
    </row>
    <row r="72" spans="1:10" ht="15" x14ac:dyDescent="0.25">
      <c r="A72" s="87" t="s">
        <v>44</v>
      </c>
      <c r="B72" s="97">
        <v>2.82</v>
      </c>
      <c r="C72" s="80">
        <f t="shared" ref="C72:C75" si="47">B72*150</f>
        <v>423</v>
      </c>
      <c r="D72" s="80">
        <f>C72*1.1</f>
        <v>465.3</v>
      </c>
      <c r="E72" s="84">
        <v>990</v>
      </c>
      <c r="F72" s="84">
        <f t="shared" ref="F72:F73" si="48">E72*1.1</f>
        <v>1089</v>
      </c>
      <c r="G72" s="84">
        <f t="shared" ref="G72:G73" si="49">E72*0.8</f>
        <v>792</v>
      </c>
      <c r="H72" s="84">
        <f>G72-D72</f>
        <v>326.7</v>
      </c>
      <c r="I72" s="76">
        <f t="shared" ref="I72:I73" si="50">H72/149</f>
        <v>2.1926174496644295</v>
      </c>
      <c r="J72" s="68">
        <f>I72/B72</f>
        <v>0.77752391832071976</v>
      </c>
    </row>
    <row r="73" spans="1:10" ht="15" x14ac:dyDescent="0.25">
      <c r="A73" s="87" t="s">
        <v>45</v>
      </c>
      <c r="B73" s="97">
        <v>1.68</v>
      </c>
      <c r="C73" s="80">
        <f t="shared" si="47"/>
        <v>252</v>
      </c>
      <c r="D73" s="80">
        <f>C73*1.1</f>
        <v>277.20000000000005</v>
      </c>
      <c r="E73" s="84">
        <v>420</v>
      </c>
      <c r="F73" s="84">
        <f t="shared" si="48"/>
        <v>462.00000000000006</v>
      </c>
      <c r="G73" s="84">
        <f t="shared" si="49"/>
        <v>336</v>
      </c>
      <c r="H73" s="84">
        <f>G73-D73</f>
        <v>58.799999999999955</v>
      </c>
      <c r="I73" s="76">
        <f t="shared" si="50"/>
        <v>0.39463087248322115</v>
      </c>
      <c r="J73" s="68">
        <f>I73/B73</f>
        <v>0.23489932885906023</v>
      </c>
    </row>
    <row r="74" spans="1:10" ht="15" x14ac:dyDescent="0.25">
      <c r="A74" s="37"/>
      <c r="B74" s="78"/>
      <c r="C74" s="79"/>
      <c r="D74" s="79"/>
      <c r="E74" s="83"/>
      <c r="F74" s="83"/>
      <c r="G74" s="83"/>
      <c r="H74" s="83"/>
      <c r="I74" s="56"/>
      <c r="J74" s="58"/>
    </row>
    <row r="75" spans="1:10" ht="15" x14ac:dyDescent="0.25">
      <c r="A75" s="87" t="s">
        <v>46</v>
      </c>
      <c r="B75" s="98">
        <v>2.87</v>
      </c>
      <c r="C75" s="80">
        <f>B75*150</f>
        <v>430.5</v>
      </c>
      <c r="D75" s="80">
        <f>C75*1.1</f>
        <v>473.55</v>
      </c>
      <c r="E75" s="84">
        <v>990</v>
      </c>
      <c r="F75" s="84">
        <f t="shared" ref="F75:F76" si="51">E75*1.1</f>
        <v>1089</v>
      </c>
      <c r="G75" s="84">
        <f>E75*0.8</f>
        <v>792</v>
      </c>
      <c r="H75" s="84">
        <f>G75-D75</f>
        <v>318.45</v>
      </c>
      <c r="I75" s="76">
        <f>H75/149</f>
        <v>2.1372483221476508</v>
      </c>
      <c r="J75" s="68">
        <f>I75/B75</f>
        <v>0.74468582653228244</v>
      </c>
    </row>
    <row r="76" spans="1:10" ht="15" x14ac:dyDescent="0.25">
      <c r="A76" s="87" t="s">
        <v>47</v>
      </c>
      <c r="B76" s="98">
        <v>1.68</v>
      </c>
      <c r="C76" s="80">
        <f t="shared" ref="C76:C79" si="52">B76*150</f>
        <v>252</v>
      </c>
      <c r="D76" s="80">
        <f>C76*1.1</f>
        <v>277.20000000000005</v>
      </c>
      <c r="E76" s="84">
        <v>420</v>
      </c>
      <c r="F76" s="84">
        <f t="shared" si="51"/>
        <v>462.00000000000006</v>
      </c>
      <c r="G76" s="84">
        <f t="shared" ref="G76:G79" si="53">E76*0.8</f>
        <v>336</v>
      </c>
      <c r="H76" s="84">
        <f>G76-D76</f>
        <v>58.799999999999955</v>
      </c>
      <c r="I76" s="76">
        <f t="shared" ref="I76:I79" si="54">H76/149</f>
        <v>0.39463087248322115</v>
      </c>
      <c r="J76" s="68">
        <f>I76/B76</f>
        <v>0.23489932885906023</v>
      </c>
    </row>
    <row r="77" spans="1:10" ht="15" x14ac:dyDescent="0.25">
      <c r="A77" s="37"/>
      <c r="B77" s="95"/>
      <c r="C77" s="80"/>
      <c r="D77" s="80"/>
      <c r="E77" s="84"/>
      <c r="F77" s="84"/>
      <c r="G77" s="84"/>
      <c r="H77" s="84"/>
      <c r="I77" s="92"/>
      <c r="J77" s="93"/>
    </row>
    <row r="78" spans="1:10" ht="15" x14ac:dyDescent="0.25">
      <c r="A78" s="87" t="s">
        <v>48</v>
      </c>
      <c r="B78" s="98">
        <v>2.91</v>
      </c>
      <c r="C78" s="80">
        <f t="shared" ref="C78:C81" si="55">B78*150</f>
        <v>436.5</v>
      </c>
      <c r="D78" s="80">
        <f>C78*1.1</f>
        <v>480.15000000000003</v>
      </c>
      <c r="E78" s="84">
        <v>990</v>
      </c>
      <c r="F78" s="84">
        <f t="shared" ref="F78:F79" si="56">E78*1.1</f>
        <v>1089</v>
      </c>
      <c r="G78" s="84">
        <f t="shared" ref="G78:G81" si="57">E78*0.8</f>
        <v>792</v>
      </c>
      <c r="H78" s="84">
        <f>G78-D78</f>
        <v>311.84999999999997</v>
      </c>
      <c r="I78" s="76">
        <f t="shared" ref="I78:I81" si="58">H78/149</f>
        <v>2.0929530201342281</v>
      </c>
      <c r="J78" s="68">
        <f>I78/B78</f>
        <v>0.71922784197052514</v>
      </c>
    </row>
    <row r="79" spans="1:10" ht="15" x14ac:dyDescent="0.25">
      <c r="A79" s="87" t="s">
        <v>49</v>
      </c>
      <c r="B79" s="98">
        <v>1.68</v>
      </c>
      <c r="C79" s="80">
        <f t="shared" si="55"/>
        <v>252</v>
      </c>
      <c r="D79" s="80">
        <f>C79*1.1</f>
        <v>277.20000000000005</v>
      </c>
      <c r="E79" s="84">
        <v>420</v>
      </c>
      <c r="F79" s="84">
        <f t="shared" si="56"/>
        <v>462.00000000000006</v>
      </c>
      <c r="G79" s="84">
        <f t="shared" si="57"/>
        <v>336</v>
      </c>
      <c r="H79" s="84">
        <f>G79-D79</f>
        <v>58.799999999999955</v>
      </c>
      <c r="I79" s="76">
        <f t="shared" si="58"/>
        <v>0.39463087248322115</v>
      </c>
      <c r="J79" s="68">
        <f>I79/B79</f>
        <v>0.23489932885906023</v>
      </c>
    </row>
    <row r="80" spans="1:10" x14ac:dyDescent="0.2">
      <c r="A80" s="88"/>
      <c r="B80" s="89"/>
      <c r="C80" s="89"/>
      <c r="D80" s="89"/>
      <c r="E80" s="90"/>
      <c r="F80" s="90"/>
      <c r="G80" s="90"/>
      <c r="H80" s="90"/>
      <c r="I80" s="89"/>
      <c r="J80" s="89"/>
    </row>
    <row r="81" spans="1:10" ht="15" x14ac:dyDescent="0.25">
      <c r="A81" s="87" t="s">
        <v>50</v>
      </c>
      <c r="B81" s="82">
        <v>2.68</v>
      </c>
      <c r="C81" s="80">
        <f>B81*150</f>
        <v>402</v>
      </c>
      <c r="D81" s="80">
        <f>C81*1.1</f>
        <v>442.20000000000005</v>
      </c>
      <c r="E81" s="84">
        <v>990</v>
      </c>
      <c r="F81" s="84">
        <f t="shared" ref="F81:F82" si="59">E81*1.1</f>
        <v>1089</v>
      </c>
      <c r="G81" s="84">
        <f>E81*0.8</f>
        <v>792</v>
      </c>
      <c r="H81" s="84">
        <f>G81-D81</f>
        <v>349.79999999999995</v>
      </c>
      <c r="I81" s="76">
        <f>H81/149</f>
        <v>2.3476510067114091</v>
      </c>
      <c r="J81" s="68">
        <f>I81/B81</f>
        <v>0.87598918160873473</v>
      </c>
    </row>
    <row r="82" spans="1:10" ht="15" x14ac:dyDescent="0.25">
      <c r="A82" s="87" t="s">
        <v>51</v>
      </c>
      <c r="B82" s="82">
        <v>1.68</v>
      </c>
      <c r="C82" s="80">
        <f t="shared" ref="C82:C85" si="60">B82*150</f>
        <v>252</v>
      </c>
      <c r="D82" s="80">
        <f>C82*1.1</f>
        <v>277.20000000000005</v>
      </c>
      <c r="E82" s="84">
        <v>420</v>
      </c>
      <c r="F82" s="84">
        <f t="shared" si="59"/>
        <v>462.00000000000006</v>
      </c>
      <c r="G82" s="84">
        <f t="shared" ref="G82" si="61">E82*0.8</f>
        <v>336</v>
      </c>
      <c r="H82" s="84">
        <f>G82-D82</f>
        <v>58.799999999999955</v>
      </c>
      <c r="I82" s="76">
        <f t="shared" ref="I82" si="62">H82/149</f>
        <v>0.39463087248322115</v>
      </c>
      <c r="J82" s="68">
        <f>I82/B82</f>
        <v>0.23489932885906023</v>
      </c>
    </row>
    <row r="83" spans="1:10" ht="15" x14ac:dyDescent="0.25">
      <c r="A83" s="37"/>
      <c r="B83" s="96"/>
      <c r="C83" s="80"/>
      <c r="D83" s="80"/>
      <c r="E83" s="84"/>
      <c r="F83" s="84"/>
      <c r="G83" s="84"/>
      <c r="H83" s="84"/>
      <c r="I83" s="92"/>
      <c r="J83" s="93"/>
    </row>
    <row r="84" spans="1:10" ht="15" x14ac:dyDescent="0.25">
      <c r="A84" s="87" t="s">
        <v>52</v>
      </c>
      <c r="B84" s="82">
        <v>2.78</v>
      </c>
      <c r="C84" s="80">
        <f t="shared" ref="C84:C87" si="63">B84*150</f>
        <v>416.99999999999994</v>
      </c>
      <c r="D84" s="80">
        <f>C84*1.1</f>
        <v>458.7</v>
      </c>
      <c r="E84" s="84">
        <v>990</v>
      </c>
      <c r="F84" s="84">
        <f t="shared" ref="F84:F85" si="64">E84*1.1</f>
        <v>1089</v>
      </c>
      <c r="G84" s="84">
        <f t="shared" ref="G84:G85" si="65">E84*0.8</f>
        <v>792</v>
      </c>
      <c r="H84" s="84">
        <f>G84-D84</f>
        <v>333.3</v>
      </c>
      <c r="I84" s="76">
        <f t="shared" ref="I84:I85" si="66">H84/149</f>
        <v>2.2369127516778526</v>
      </c>
      <c r="J84" s="68">
        <f>I84/B84</f>
        <v>0.8046448747042636</v>
      </c>
    </row>
    <row r="85" spans="1:10" ht="15" x14ac:dyDescent="0.25">
      <c r="A85" s="87" t="s">
        <v>53</v>
      </c>
      <c r="B85" s="82">
        <v>1.68</v>
      </c>
      <c r="C85" s="80">
        <f t="shared" si="63"/>
        <v>252</v>
      </c>
      <c r="D85" s="80">
        <f>C85*1.1</f>
        <v>277.20000000000005</v>
      </c>
      <c r="E85" s="84">
        <v>420</v>
      </c>
      <c r="F85" s="84">
        <f t="shared" si="64"/>
        <v>462.00000000000006</v>
      </c>
      <c r="G85" s="84">
        <f t="shared" si="65"/>
        <v>336</v>
      </c>
      <c r="H85" s="84">
        <f>G85-D85</f>
        <v>58.799999999999955</v>
      </c>
      <c r="I85" s="76">
        <f t="shared" si="66"/>
        <v>0.39463087248322115</v>
      </c>
      <c r="J85" s="68">
        <f>I85/B85</f>
        <v>0.23489932885906023</v>
      </c>
    </row>
    <row r="86" spans="1:10" x14ac:dyDescent="0.2">
      <c r="A86" s="88"/>
      <c r="B86" s="89"/>
      <c r="C86" s="89"/>
      <c r="D86" s="89"/>
      <c r="E86" s="90"/>
      <c r="F86" s="90"/>
      <c r="G86" s="90"/>
      <c r="H86" s="90"/>
      <c r="I86" s="89"/>
      <c r="J86" s="89"/>
    </row>
    <row r="87" spans="1:10" ht="15" x14ac:dyDescent="0.25">
      <c r="A87" s="87" t="s">
        <v>54</v>
      </c>
      <c r="B87" s="82">
        <v>2.82</v>
      </c>
      <c r="C87" s="80">
        <f t="shared" ref="C87:C88" si="67">B87*150</f>
        <v>423</v>
      </c>
      <c r="D87" s="80">
        <f>C87*1.1</f>
        <v>465.3</v>
      </c>
      <c r="E87" s="84">
        <v>990</v>
      </c>
      <c r="F87" s="84">
        <f t="shared" ref="F87:F88" si="68">E87*1.1</f>
        <v>1089</v>
      </c>
      <c r="G87" s="84">
        <f t="shared" ref="G87:G88" si="69">E87*0.8</f>
        <v>792</v>
      </c>
      <c r="H87" s="84">
        <f>G87-D87</f>
        <v>326.7</v>
      </c>
      <c r="I87" s="76">
        <f t="shared" ref="I87:I88" si="70">H87/149</f>
        <v>2.1926174496644295</v>
      </c>
      <c r="J87" s="68">
        <f>I87/B87</f>
        <v>0.77752391832071976</v>
      </c>
    </row>
    <row r="88" spans="1:10" ht="15" x14ac:dyDescent="0.25">
      <c r="A88" s="87" t="s">
        <v>55</v>
      </c>
      <c r="B88" s="82">
        <v>1.68</v>
      </c>
      <c r="C88" s="80">
        <f t="shared" si="67"/>
        <v>252</v>
      </c>
      <c r="D88" s="80">
        <f>C88*1.1</f>
        <v>277.20000000000005</v>
      </c>
      <c r="E88" s="84">
        <v>420</v>
      </c>
      <c r="F88" s="84">
        <f t="shared" si="68"/>
        <v>462.00000000000006</v>
      </c>
      <c r="G88" s="84">
        <f t="shared" si="69"/>
        <v>336</v>
      </c>
      <c r="H88" s="84">
        <f>G88-D88</f>
        <v>58.799999999999955</v>
      </c>
      <c r="I88" s="76">
        <f t="shared" si="70"/>
        <v>0.39463087248322115</v>
      </c>
      <c r="J88" s="68">
        <f>I88/B88</f>
        <v>0.23489932885906023</v>
      </c>
    </row>
    <row r="89" spans="1:10" x14ac:dyDescent="0.2">
      <c r="A89" s="88"/>
      <c r="B89" s="89"/>
      <c r="C89" s="89"/>
      <c r="D89" s="89"/>
      <c r="E89" s="90"/>
      <c r="F89" s="90"/>
      <c r="G89" s="90"/>
      <c r="H89" s="90"/>
      <c r="I89" s="89"/>
      <c r="J89" s="89"/>
    </row>
    <row r="90" spans="1:10" ht="15" x14ac:dyDescent="0.25">
      <c r="A90" s="87" t="s">
        <v>56</v>
      </c>
      <c r="B90" s="82">
        <v>2.87</v>
      </c>
      <c r="C90" s="80">
        <f t="shared" ref="C90:C91" si="71">B90*150</f>
        <v>430.5</v>
      </c>
      <c r="D90" s="80">
        <f>C90*1.1</f>
        <v>473.55</v>
      </c>
      <c r="E90" s="84">
        <v>990</v>
      </c>
      <c r="F90" s="84">
        <f t="shared" ref="F90:F91" si="72">E90*1.1</f>
        <v>1089</v>
      </c>
      <c r="G90" s="84">
        <f t="shared" ref="G90:G91" si="73">E90*0.8</f>
        <v>792</v>
      </c>
      <c r="H90" s="84">
        <f>G90-D90</f>
        <v>318.45</v>
      </c>
      <c r="I90" s="76">
        <f t="shared" ref="I90:I91" si="74">H90/149</f>
        <v>2.1372483221476508</v>
      </c>
      <c r="J90" s="68">
        <f>I90/B90</f>
        <v>0.74468582653228244</v>
      </c>
    </row>
    <row r="91" spans="1:10" ht="15" x14ac:dyDescent="0.25">
      <c r="A91" s="87" t="s">
        <v>57</v>
      </c>
      <c r="B91" s="82">
        <v>1.68</v>
      </c>
      <c r="C91" s="80">
        <f t="shared" si="71"/>
        <v>252</v>
      </c>
      <c r="D91" s="80">
        <f>C91*1.1</f>
        <v>277.20000000000005</v>
      </c>
      <c r="E91" s="84">
        <v>420</v>
      </c>
      <c r="F91" s="84">
        <f t="shared" si="72"/>
        <v>462.00000000000006</v>
      </c>
      <c r="G91" s="84">
        <f t="shared" si="73"/>
        <v>336</v>
      </c>
      <c r="H91" s="84">
        <f>G91-D91</f>
        <v>58.799999999999955</v>
      </c>
      <c r="I91" s="76">
        <f t="shared" si="74"/>
        <v>0.39463087248322115</v>
      </c>
      <c r="J91" s="68">
        <f>I91/B91</f>
        <v>0.23489932885906023</v>
      </c>
    </row>
    <row r="92" spans="1:10" x14ac:dyDescent="0.2">
      <c r="A92" s="88"/>
      <c r="B92" s="89"/>
      <c r="C92" s="89"/>
      <c r="D92" s="89"/>
      <c r="E92" s="90"/>
      <c r="F92" s="90"/>
      <c r="G92" s="90"/>
      <c r="H92" s="90"/>
      <c r="I92" s="89"/>
      <c r="J92" s="89"/>
    </row>
    <row r="93" spans="1:10" ht="15" x14ac:dyDescent="0.25">
      <c r="A93" s="87" t="s">
        <v>58</v>
      </c>
      <c r="B93" s="82">
        <v>2.4500000000000002</v>
      </c>
      <c r="C93" s="80">
        <f t="shared" ref="C93:C94" si="75">B93*150</f>
        <v>367.5</v>
      </c>
      <c r="D93" s="80">
        <f>C93*1.1</f>
        <v>404.25000000000006</v>
      </c>
      <c r="E93" s="84">
        <v>990</v>
      </c>
      <c r="F93" s="84">
        <f t="shared" ref="F93:F94" si="76">E93*1.1</f>
        <v>1089</v>
      </c>
      <c r="G93" s="84">
        <f t="shared" ref="G93:G94" si="77">E93*0.8</f>
        <v>792</v>
      </c>
      <c r="H93" s="84">
        <f>G93-D93</f>
        <v>387.74999999999994</v>
      </c>
      <c r="I93" s="76">
        <f t="shared" ref="I93:I94" si="78">H93/149</f>
        <v>2.6023489932885902</v>
      </c>
      <c r="J93" s="68">
        <f>I93/B93</f>
        <v>1.0621832625667713</v>
      </c>
    </row>
    <row r="94" spans="1:10" ht="15" x14ac:dyDescent="0.25">
      <c r="A94" s="87" t="s">
        <v>59</v>
      </c>
      <c r="B94" s="82">
        <v>1.63</v>
      </c>
      <c r="C94" s="80">
        <f t="shared" si="75"/>
        <v>244.49999999999997</v>
      </c>
      <c r="D94" s="80">
        <f>C94*1.1</f>
        <v>268.95</v>
      </c>
      <c r="E94" s="84">
        <v>420</v>
      </c>
      <c r="F94" s="84">
        <f t="shared" si="76"/>
        <v>462.00000000000006</v>
      </c>
      <c r="G94" s="84">
        <f t="shared" si="77"/>
        <v>336</v>
      </c>
      <c r="H94" s="84">
        <f>G94-D94</f>
        <v>67.050000000000011</v>
      </c>
      <c r="I94" s="76">
        <f t="shared" si="78"/>
        <v>0.45000000000000007</v>
      </c>
      <c r="J94" s="68">
        <f>I94/B94</f>
        <v>0.27607361963190191</v>
      </c>
    </row>
    <row r="95" spans="1:10" x14ac:dyDescent="0.2">
      <c r="A95" s="88"/>
      <c r="B95" s="89"/>
      <c r="C95" s="89"/>
      <c r="D95" s="89"/>
      <c r="E95" s="90"/>
      <c r="F95" s="90"/>
      <c r="G95" s="90"/>
      <c r="H95" s="90"/>
      <c r="I95" s="89"/>
      <c r="J95" s="89"/>
    </row>
    <row r="96" spans="1:10" ht="15" x14ac:dyDescent="0.25">
      <c r="A96" s="87" t="s">
        <v>60</v>
      </c>
      <c r="B96" s="82">
        <v>2.91</v>
      </c>
      <c r="C96" s="80">
        <f t="shared" ref="C96:C97" si="79">B96*150</f>
        <v>436.5</v>
      </c>
      <c r="D96" s="80">
        <f>C96*1.1</f>
        <v>480.15000000000003</v>
      </c>
      <c r="E96" s="84">
        <v>990</v>
      </c>
      <c r="F96" s="84">
        <f t="shared" ref="F96:F97" si="80">E96*1.1</f>
        <v>1089</v>
      </c>
      <c r="G96" s="84">
        <f t="shared" ref="G96:G97" si="81">E96*0.8</f>
        <v>792</v>
      </c>
      <c r="H96" s="84">
        <f>G96-D96</f>
        <v>311.84999999999997</v>
      </c>
      <c r="I96" s="76">
        <f t="shared" ref="I96:I97" si="82">H96/149</f>
        <v>2.0929530201342281</v>
      </c>
      <c r="J96" s="68">
        <f>I96/B96</f>
        <v>0.71922784197052514</v>
      </c>
    </row>
    <row r="97" spans="1:10" ht="15" x14ac:dyDescent="0.25">
      <c r="A97" s="87" t="s">
        <v>61</v>
      </c>
      <c r="B97" s="82">
        <v>1.34</v>
      </c>
      <c r="C97" s="80">
        <f t="shared" si="79"/>
        <v>201</v>
      </c>
      <c r="D97" s="80">
        <f>C97*1.1</f>
        <v>221.10000000000002</v>
      </c>
      <c r="E97" s="84">
        <v>420</v>
      </c>
      <c r="F97" s="84">
        <f t="shared" si="80"/>
        <v>462.00000000000006</v>
      </c>
      <c r="G97" s="84">
        <f t="shared" si="81"/>
        <v>336</v>
      </c>
      <c r="H97" s="84">
        <f>G97-D97</f>
        <v>114.89999999999998</v>
      </c>
      <c r="I97" s="76">
        <f t="shared" si="82"/>
        <v>0.77114093959731533</v>
      </c>
      <c r="J97" s="68">
        <f>I97/B97</f>
        <v>0.57547831313232489</v>
      </c>
    </row>
    <row r="98" spans="1:10" x14ac:dyDescent="0.2">
      <c r="A98" s="88"/>
      <c r="B98" s="89"/>
      <c r="C98" s="89"/>
      <c r="D98" s="89"/>
      <c r="E98" s="90"/>
      <c r="F98" s="90"/>
      <c r="G98" s="90"/>
      <c r="H98" s="90"/>
      <c r="I98" s="89"/>
      <c r="J98" s="89"/>
    </row>
    <row r="99" spans="1:10" ht="15" x14ac:dyDescent="0.25">
      <c r="A99" s="87" t="s">
        <v>62</v>
      </c>
      <c r="B99" s="82">
        <v>3.17</v>
      </c>
      <c r="C99" s="80">
        <f t="shared" ref="C99:C100" si="83">B99*150</f>
        <v>475.5</v>
      </c>
      <c r="D99" s="80">
        <f>C99*1.1</f>
        <v>523.05000000000007</v>
      </c>
      <c r="E99" s="84">
        <v>990</v>
      </c>
      <c r="F99" s="84">
        <f t="shared" ref="F99:F100" si="84">E99*1.1</f>
        <v>1089</v>
      </c>
      <c r="G99" s="84">
        <f t="shared" ref="G99:G100" si="85">E99*0.8</f>
        <v>792</v>
      </c>
      <c r="H99" s="84">
        <f>G99-D99</f>
        <v>268.94999999999993</v>
      </c>
      <c r="I99" s="76">
        <f t="shared" ref="I99:I100" si="86">H99/149</f>
        <v>1.8050335570469793</v>
      </c>
      <c r="J99" s="68">
        <f>I99/B99</f>
        <v>0.56941121673406292</v>
      </c>
    </row>
    <row r="100" spans="1:10" ht="15" x14ac:dyDescent="0.25">
      <c r="A100" s="87" t="s">
        <v>63</v>
      </c>
      <c r="B100" s="82">
        <v>1.6</v>
      </c>
      <c r="C100" s="80">
        <f t="shared" si="83"/>
        <v>240</v>
      </c>
      <c r="D100" s="80">
        <f>C100*1.1</f>
        <v>264</v>
      </c>
      <c r="E100" s="84">
        <v>420</v>
      </c>
      <c r="F100" s="84">
        <f t="shared" si="84"/>
        <v>462.00000000000006</v>
      </c>
      <c r="G100" s="84">
        <f t="shared" si="85"/>
        <v>336</v>
      </c>
      <c r="H100" s="84">
        <f>G100-D100</f>
        <v>72</v>
      </c>
      <c r="I100" s="76">
        <f t="shared" si="86"/>
        <v>0.48322147651006714</v>
      </c>
      <c r="J100" s="68">
        <f>I100/B100</f>
        <v>0.30201342281879195</v>
      </c>
    </row>
    <row r="101" spans="1:10" x14ac:dyDescent="0.2">
      <c r="A101" s="88"/>
      <c r="B101" s="89"/>
      <c r="C101" s="89"/>
      <c r="D101" s="89"/>
      <c r="E101" s="90"/>
      <c r="F101" s="90"/>
      <c r="G101" s="90"/>
      <c r="H101" s="90"/>
      <c r="I101" s="89"/>
      <c r="J101" s="89"/>
    </row>
    <row r="102" spans="1:10" ht="15" x14ac:dyDescent="0.25">
      <c r="A102" s="87" t="s">
        <v>64</v>
      </c>
      <c r="B102" s="82">
        <v>3.3</v>
      </c>
      <c r="C102" s="80">
        <f t="shared" ref="C102:C103" si="87">B102*150</f>
        <v>495</v>
      </c>
      <c r="D102" s="80">
        <f>C102*1.1</f>
        <v>544.5</v>
      </c>
      <c r="E102" s="84">
        <v>990</v>
      </c>
      <c r="F102" s="84">
        <f t="shared" ref="F102:F103" si="88">E102*1.1</f>
        <v>1089</v>
      </c>
      <c r="G102" s="84">
        <f t="shared" ref="G102:G103" si="89">E102*0.8</f>
        <v>792</v>
      </c>
      <c r="H102" s="84">
        <f>G102-D102</f>
        <v>247.5</v>
      </c>
      <c r="I102" s="76">
        <f t="shared" ref="I102:I103" si="90">H102/149</f>
        <v>1.6610738255033557</v>
      </c>
      <c r="J102" s="68">
        <f>I102/B102</f>
        <v>0.50335570469798663</v>
      </c>
    </row>
    <row r="103" spans="1:10" ht="15" x14ac:dyDescent="0.25">
      <c r="A103" s="87" t="s">
        <v>65</v>
      </c>
      <c r="B103" s="82">
        <v>1.26</v>
      </c>
      <c r="C103" s="80">
        <f t="shared" si="87"/>
        <v>189</v>
      </c>
      <c r="D103" s="80">
        <f>C103*1.1</f>
        <v>207.9</v>
      </c>
      <c r="E103" s="84">
        <v>420</v>
      </c>
      <c r="F103" s="84">
        <f t="shared" si="88"/>
        <v>462.00000000000006</v>
      </c>
      <c r="G103" s="84">
        <f t="shared" si="89"/>
        <v>336</v>
      </c>
      <c r="H103" s="84">
        <f>G103-D103</f>
        <v>128.1</v>
      </c>
      <c r="I103" s="76">
        <f t="shared" si="90"/>
        <v>0.85973154362416104</v>
      </c>
      <c r="J103" s="68">
        <f>I103/B103</f>
        <v>0.68232662192393734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Purchase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2016-08-24T08:27:24Z</cp:lastPrinted>
  <dcterms:created xsi:type="dcterms:W3CDTF">2016-07-19T06:51:43Z</dcterms:created>
  <dcterms:modified xsi:type="dcterms:W3CDTF">2016-08-24T08:49:52Z</dcterms:modified>
</cp:coreProperties>
</file>