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d1bb99408cb844/Desktop/cv making/"/>
    </mc:Choice>
  </mc:AlternateContent>
  <xr:revisionPtr revIDLastSave="1031" documentId="8_{EFF31610-F5DD-4069-A954-1DAB572B78C5}" xr6:coauthVersionLast="47" xr6:coauthVersionMax="47" xr10:uidLastSave="{1DC86AF7-E4A1-4136-A486-B26D3DD7981A}"/>
  <bookViews>
    <workbookView xWindow="-108" yWindow="-108" windowWidth="23256" windowHeight="12456" firstSheet="3" activeTab="8" xr2:uid="{0EBB8D5F-F2BB-498D-B113-60383E219FB4}"/>
  </bookViews>
  <sheets>
    <sheet name="Valuation" sheetId="9" r:id="rId1"/>
    <sheet name="Sensex-Val" sheetId="8" r:id="rId2"/>
    <sheet name="Data&gt;" sheetId="6" r:id="rId3"/>
    <sheet name="ExpDiv&amp;BB" sheetId="7" r:id="rId4"/>
    <sheet name="SensexEPSGrowth" sheetId="1" r:id="rId5"/>
    <sheet name="SensexHistorical" sheetId="2" r:id="rId6"/>
    <sheet name="RfrHistorical" sheetId="3" r:id="rId7"/>
    <sheet name="ERPHistorical" sheetId="4" r:id="rId8"/>
    <sheet name="2022-BBData" sheetId="5" r:id="rId9"/>
  </sheets>
  <definedNames>
    <definedName name="_xlnm._FilterDatabase" localSheetId="4" hidden="1">SensexEPSGrowth!$Q$2:$W$28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8" l="1"/>
  <c r="M3" i="1"/>
  <c r="M5" i="1"/>
  <c r="M7" i="1"/>
  <c r="M9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N11" i="3"/>
  <c r="P6" i="7"/>
  <c r="P8" i="7"/>
  <c r="P10" i="7"/>
  <c r="P12" i="7"/>
  <c r="P14" i="7"/>
  <c r="P4" i="7"/>
  <c r="N14" i="7"/>
  <c r="N12" i="7"/>
  <c r="N10" i="7"/>
  <c r="N8" i="7"/>
  <c r="N6" i="7"/>
  <c r="N4" i="7"/>
  <c r="B25" i="8"/>
  <c r="B24" i="8"/>
  <c r="D9" i="8"/>
  <c r="D8" i="8"/>
  <c r="D7" i="8"/>
  <c r="B16" i="8"/>
  <c r="B17" i="8" s="1"/>
  <c r="B18" i="8" s="1"/>
  <c r="B19" i="8" s="1"/>
  <c r="B20" i="8" s="1"/>
  <c r="B21" i="8" s="1"/>
  <c r="B22" i="8" s="1"/>
  <c r="B23" i="8" s="1"/>
  <c r="E14" i="8"/>
  <c r="L14" i="7"/>
  <c r="L12" i="7"/>
  <c r="L10" i="7"/>
  <c r="L8" i="7"/>
  <c r="L6" i="7"/>
  <c r="L4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3" i="7"/>
  <c r="B4" i="7"/>
  <c r="B5" i="7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M7" i="2"/>
  <c r="M11" i="2"/>
  <c r="M9" i="2"/>
  <c r="M5" i="2"/>
  <c r="M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3" i="2"/>
  <c r="I4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4" i="2"/>
  <c r="D11" i="8"/>
  <c r="I4" i="3"/>
  <c r="G3" i="4"/>
  <c r="G5" i="4"/>
  <c r="G7" i="4"/>
  <c r="G9" i="4"/>
  <c r="J5" i="5"/>
  <c r="J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3" i="5"/>
  <c r="F4" i="5"/>
  <c r="F5" i="5"/>
  <c r="F6" i="5"/>
  <c r="F3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N7" i="3" l="1"/>
  <c r="N5" i="3"/>
  <c r="N9" i="3"/>
  <c r="I5" i="3"/>
  <c r="G20" i="1"/>
  <c r="G19" i="1"/>
  <c r="D13" i="8"/>
  <c r="B6" i="7"/>
  <c r="G27" i="1"/>
  <c r="G15" i="1"/>
  <c r="G26" i="1"/>
  <c r="G14" i="1"/>
  <c r="G23" i="1"/>
  <c r="G22" i="1"/>
  <c r="I26" i="1"/>
  <c r="I14" i="1"/>
  <c r="H20" i="1"/>
  <c r="G21" i="1"/>
  <c r="F27" i="1"/>
  <c r="F15" i="1"/>
  <c r="F26" i="1"/>
  <c r="F14" i="1"/>
  <c r="F13" i="1"/>
  <c r="G25" i="1"/>
  <c r="G13" i="1"/>
  <c r="G24" i="1"/>
  <c r="G12" i="1"/>
  <c r="G18" i="1"/>
  <c r="H25" i="1"/>
  <c r="H13" i="1"/>
  <c r="G11" i="1"/>
  <c r="H24" i="1"/>
  <c r="H12" i="1"/>
  <c r="G10" i="1"/>
  <c r="I13" i="1"/>
  <c r="G9" i="1"/>
  <c r="I27" i="1"/>
  <c r="I15" i="1"/>
  <c r="F25" i="1"/>
  <c r="I25" i="1"/>
  <c r="H21" i="1"/>
  <c r="F17" i="1"/>
  <c r="I17" i="1"/>
  <c r="H19" i="1"/>
  <c r="F12" i="1"/>
  <c r="H18" i="1"/>
  <c r="F23" i="1"/>
  <c r="I23" i="1"/>
  <c r="F22" i="1"/>
  <c r="I22" i="1"/>
  <c r="F21" i="1"/>
  <c r="F9" i="1"/>
  <c r="H27" i="1"/>
  <c r="H15" i="1"/>
  <c r="I21" i="1"/>
  <c r="F20" i="1"/>
  <c r="F8" i="1"/>
  <c r="H26" i="1"/>
  <c r="H14" i="1"/>
  <c r="I20" i="1"/>
  <c r="F19" i="1"/>
  <c r="F7" i="1"/>
  <c r="G17" i="1"/>
  <c r="I19" i="1"/>
  <c r="F18" i="1"/>
  <c r="G8" i="1"/>
  <c r="G16" i="1"/>
  <c r="I18" i="1"/>
  <c r="F24" i="1"/>
  <c r="I24" i="1"/>
  <c r="F11" i="1"/>
  <c r="H17" i="1"/>
  <c r="F10" i="1"/>
  <c r="H10" i="1"/>
  <c r="H16" i="1"/>
  <c r="H23" i="1"/>
  <c r="H11" i="1"/>
  <c r="F6" i="1"/>
  <c r="F16" i="1"/>
  <c r="H22" i="1"/>
  <c r="I16" i="1"/>
  <c r="I6" i="3" l="1"/>
  <c r="D10" i="8"/>
  <c r="D16" i="8"/>
  <c r="D17" i="8"/>
  <c r="D18" i="8"/>
  <c r="D19" i="8"/>
  <c r="D20" i="8"/>
  <c r="D21" i="8"/>
  <c r="D22" i="8"/>
  <c r="D23" i="8"/>
  <c r="D24" i="8"/>
  <c r="D15" i="8"/>
  <c r="B7" i="7"/>
  <c r="I7" i="3" l="1"/>
  <c r="C24" i="8"/>
  <c r="C25" i="8" s="1"/>
  <c r="C15" i="8"/>
  <c r="E15" i="8" s="1"/>
  <c r="C16" i="8"/>
  <c r="E16" i="8" s="1"/>
  <c r="C23" i="8"/>
  <c r="E23" i="8" s="1"/>
  <c r="C22" i="8"/>
  <c r="E22" i="8" s="1"/>
  <c r="C21" i="8"/>
  <c r="E21" i="8" s="1"/>
  <c r="C20" i="8"/>
  <c r="E20" i="8" s="1"/>
  <c r="C19" i="8"/>
  <c r="E19" i="8" s="1"/>
  <c r="C18" i="8"/>
  <c r="E18" i="8" s="1"/>
  <c r="C17" i="8"/>
  <c r="E17" i="8" s="1"/>
  <c r="D25" i="8"/>
  <c r="B8" i="7"/>
  <c r="I8" i="3" l="1"/>
  <c r="E24" i="8"/>
  <c r="E25" i="8"/>
  <c r="B9" i="7"/>
  <c r="I9" i="3" l="1"/>
  <c r="E5" i="8"/>
  <c r="E6" i="8" s="1"/>
  <c r="E8" i="8" s="1"/>
  <c r="B10" i="7"/>
  <c r="I10" i="3" l="1"/>
  <c r="B11" i="7"/>
  <c r="I11" i="3" l="1"/>
  <c r="B12" i="7"/>
  <c r="I12" i="3" l="1"/>
  <c r="B13" i="7"/>
  <c r="I13" i="3" l="1"/>
  <c r="B14" i="7"/>
  <c r="I14" i="3" l="1"/>
  <c r="B15" i="7"/>
  <c r="I15" i="3" l="1"/>
  <c r="B16" i="7"/>
  <c r="I16" i="3" l="1"/>
  <c r="B17" i="7"/>
  <c r="I17" i="3" l="1"/>
  <c r="B18" i="7"/>
  <c r="I18" i="3" l="1"/>
  <c r="B19" i="7"/>
  <c r="I19" i="3" l="1"/>
  <c r="B20" i="7"/>
  <c r="I20" i="3" l="1"/>
  <c r="B21" i="7"/>
  <c r="I21" i="3" l="1"/>
  <c r="B22" i="7"/>
  <c r="I22" i="3" l="1"/>
  <c r="B23" i="7"/>
  <c r="I23" i="3" l="1"/>
  <c r="B24" i="7"/>
  <c r="I24" i="3" l="1"/>
  <c r="B25" i="7"/>
  <c r="I25" i="3" l="1"/>
  <c r="B26" i="7"/>
  <c r="I26" i="3" l="1"/>
  <c r="B27" i="7"/>
  <c r="I27" i="3" l="1"/>
  <c r="N3" i="3" l="1"/>
</calcChain>
</file>

<file path=xl/sharedStrings.xml><?xml version="1.0" encoding="utf-8"?>
<sst xmlns="http://schemas.openxmlformats.org/spreadsheetml/2006/main" count="265" uniqueCount="166">
  <si>
    <t>Year</t>
  </si>
  <si>
    <t>High</t>
  </si>
  <si>
    <t>Low</t>
  </si>
  <si>
    <t>Close</t>
  </si>
  <si>
    <t>PE Ratios</t>
  </si>
  <si>
    <t>PB Ratios</t>
  </si>
  <si>
    <t>Dividend Yield</t>
  </si>
  <si>
    <t>Month</t>
  </si>
  <si>
    <t>Open</t>
  </si>
  <si>
    <t>Date</t>
  </si>
  <si>
    <t>Price</t>
  </si>
  <si>
    <t>Change %</t>
  </si>
  <si>
    <t>Beginning Year</t>
  </si>
  <si>
    <t>Implied ERP in India</t>
  </si>
  <si>
    <t xml:space="preserve"> </t>
  </si>
  <si>
    <t>Industry name</t>
  </si>
  <si>
    <t xml:space="preserve">   Dividends  </t>
  </si>
  <si>
    <t>Dividends + Buybacks</t>
  </si>
  <si>
    <t>Advertising</t>
  </si>
  <si>
    <t>Aerospace/Defense</t>
  </si>
  <si>
    <t>Air Transport</t>
  </si>
  <si>
    <t>Apparel</t>
  </si>
  <si>
    <t>Auto &amp; Truck</t>
  </si>
  <si>
    <t>Auto Parts</t>
  </si>
  <si>
    <t>Bank (Money Center)</t>
  </si>
  <si>
    <t>Banks (Regional)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</si>
  <si>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</si>
  <si>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</si>
  <si>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</si>
  <si>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</si>
  <si>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</si>
  <si>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</si>
  <si>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</si>
  <si>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</si>
  <si>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</si>
  <si>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</si>
  <si>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</si>
  <si>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</si>
  <si>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</si>
  <si>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</si>
  <si>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</si>
  <si>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</si>
  <si>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</si>
  <si>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Education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</si>
  <si>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</si>
  <si>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</si>
  <si>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</si>
  <si>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</si>
  <si>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</si>
  <si>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</si>
  <si>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</si>
  <si>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</si>
  <si>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</si>
  <si>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</si>
  <si>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</si>
  <si>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</si>
  <si>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</si>
  <si>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</si>
  <si>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</si>
  <si>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</si>
  <si>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</si>
  <si>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</si>
  <si>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</si>
  <si>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</si>
  <si>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</si>
  <si>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</si>
  <si>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</si>
  <si>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</si>
  <si>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</si>
  <si>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</si>
  <si>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</si>
  <si>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</si>
  <si>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</si>
  <si>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</si>
  <si>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</si>
  <si>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</si>
  <si>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</si>
  <si>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</si>
  <si>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Publishing &amp; Newspapers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</si>
  <si>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</si>
  <si>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</si>
  <si>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</si>
  <si>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</si>
  <si>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</si>
  <si>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</si>
  <si>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</si>
  <si>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</si>
  <si>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</si>
  <si>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</si>
  <si>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</si>
  <si>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</si>
  <si>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(Online)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</si>
  <si>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</si>
  <si>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</si>
  <si>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</si>
  <si>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</si>
  <si>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</si>
  <si>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</si>
  <si>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</si>
  <si>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</si>
  <si>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</si>
  <si>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</si>
  <si>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</si>
  <si>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</si>
  <si>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</si>
  <si>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</si>
  <si>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</si>
  <si>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</si>
  <si>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</si>
  <si>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</si>
  <si>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</si>
  <si>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>Total Market</t>
  </si>
  <si>
    <t>Total Market (without financials)</t>
  </si>
  <si>
    <t>Number of firms</t>
  </si>
  <si>
    <t>Financial Svcs. (Non0.00bank &amp; Insurance)</t>
  </si>
  <si>
    <t xml:space="preserve"> Buybacks  </t>
  </si>
  <si>
    <t>Mean</t>
  </si>
  <si>
    <t xml:space="preserve"> Buyback%Dividend  </t>
  </si>
  <si>
    <t>Trimmed Mean 10%</t>
  </si>
  <si>
    <t xml:space="preserve">Average Implied ERP - </t>
  </si>
  <si>
    <t>Latest</t>
  </si>
  <si>
    <t>5 Years</t>
  </si>
  <si>
    <t>7 Years</t>
  </si>
  <si>
    <t>15 Years</t>
  </si>
  <si>
    <t>20 Years</t>
  </si>
  <si>
    <t xml:space="preserve">Average Rate - </t>
  </si>
  <si>
    <t>Closing Price</t>
  </si>
  <si>
    <t>Monthly Returns</t>
  </si>
  <si>
    <t>Average Returns</t>
  </si>
  <si>
    <t>Sensex Average Range</t>
  </si>
  <si>
    <t>CAGR Sensex Returns -</t>
  </si>
  <si>
    <t>10 Years</t>
  </si>
  <si>
    <t>Source- Market Risk Premia</t>
  </si>
  <si>
    <t>Source- Damodaran</t>
  </si>
  <si>
    <t>Source- Investing.com</t>
  </si>
  <si>
    <t>Source- BSE</t>
  </si>
  <si>
    <t>PE Ratio</t>
  </si>
  <si>
    <t>Sensex EPS</t>
  </si>
  <si>
    <t>EPS CAGR 3 Years</t>
  </si>
  <si>
    <t>EPS CAGR 7 Years</t>
  </si>
  <si>
    <t>EPS CAGR 10 Years</t>
  </si>
  <si>
    <t>EPS CAGR 5 Years</t>
  </si>
  <si>
    <t>-</t>
  </si>
  <si>
    <t xml:space="preserve">Average EPS CAGR - </t>
  </si>
  <si>
    <t>3 Years</t>
  </si>
  <si>
    <t>Dividend Amount</t>
  </si>
  <si>
    <t>Buyback</t>
  </si>
  <si>
    <t>Total Earnings</t>
  </si>
  <si>
    <t>Sensex Total Earning Yield</t>
  </si>
  <si>
    <t xml:space="preserve">Average Sensex Earning Yield - </t>
  </si>
  <si>
    <t>Valuing the S&amp;P BSE Sensex</t>
  </si>
  <si>
    <t>Key Inputs</t>
  </si>
  <si>
    <t>Assumptions</t>
  </si>
  <si>
    <t>Current Sensex Level</t>
  </si>
  <si>
    <t>Total Yield</t>
  </si>
  <si>
    <t>Expected Growth</t>
  </si>
  <si>
    <t>Risk-Free rate</t>
  </si>
  <si>
    <t>Equity Risk Premium</t>
  </si>
  <si>
    <t>Cost of Equity</t>
  </si>
  <si>
    <t>Expected Dividends and Buybacks</t>
  </si>
  <si>
    <t>EPS Growth</t>
  </si>
  <si>
    <t>Risk-free rate</t>
  </si>
  <si>
    <t>ERP</t>
  </si>
  <si>
    <t>10 Year Bond Average Range</t>
  </si>
  <si>
    <t>Cumulative PV Factor                               (Risk-free rate + Equity Risk Premium)</t>
  </si>
  <si>
    <t>Source- BSE, Damodaran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</si>
</sst>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09]#,##0.00"/>
    <numFmt numFmtId="165" formatCode="#,##0.0"/>
    <numFmt numFmtId="166" formatCode="&quot;₹&quot;\ #,##0.00"/>
    <numFmt numFmtId="167" formatCode="0\ &quot;Years&quot;"/>
    <numFmt numFmtId="168" formatCode="0.0000"/>
  </numFmts>
  <fonts count="12" x14ac:knownFonts="1"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0"/>
      <name val="Calibri"/>
      <family val="2"/>
    </font>
    <font>
      <b/>
      <sz val="16"/>
      <color theme="0"/>
      <name val="Calibri"/>
      <family val="2"/>
    </font>
    <font>
      <sz val="11"/>
      <color rgb="FF0000FF"/>
      <name val="Calibri"/>
      <family val="2"/>
    </font>
    <font>
      <sz val="14"/>
      <color theme="1"/>
      <name val="Calibri"/>
      <family val="2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sz val="11"/>
      <color theme="0" tint="-4.9989318521683403E-2"/>
      <name val="Calibri"/>
      <family val="2"/>
    </font>
    <font>
      <sz val="11"/>
      <color theme="0" tint="-0.1499984740745262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theme="0" tint="-0.14996795556505021"/>
      </right>
      <top/>
      <bottom/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thin">
        <color auto="1"/>
      </left>
      <right style="thin">
        <color auto="1"/>
      </right>
      <top/>
      <bottom style="medium">
        <color theme="0" tint="-0.14996795556505021"/>
      </bottom>
      <diagonal/>
    </border>
    <border>
      <left/>
      <right style="thin">
        <color auto="1"/>
      </right>
      <top/>
      <bottom style="medium">
        <color theme="0" tint="-0.1499679555650502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9">
    <xf numFmtId="0" fontId="0" fillId="0" borderId="0" xfId="0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0" applyNumberFormat="1" applyAlignment="1">
      <alignment horizontal="right"/>
    </xf>
    <xf numFmtId="0" fontId="1" fillId="2" borderId="0" xfId="0" applyFont="1" applyFill="1" applyAlignment="1">
      <alignment horizontal="right"/>
    </xf>
    <xf numFmtId="10" fontId="0" fillId="3" borderId="0" xfId="0" applyNumberFormat="1" applyFill="1"/>
    <xf numFmtId="1" fontId="0" fillId="0" borderId="0" xfId="0" applyNumberFormat="1"/>
    <xf numFmtId="15" fontId="0" fillId="0" borderId="0" xfId="0" applyNumberFormat="1"/>
    <xf numFmtId="10" fontId="0" fillId="0" borderId="0" xfId="1" applyNumberFormat="1" applyFont="1"/>
    <xf numFmtId="165" fontId="0" fillId="0" borderId="0" xfId="0" applyNumberFormat="1"/>
    <xf numFmtId="10" fontId="0" fillId="3" borderId="0" xfId="1" applyNumberFormat="1" applyFont="1" applyFill="1"/>
    <xf numFmtId="0" fontId="1" fillId="0" borderId="0" xfId="0" applyFont="1" applyAlignment="1">
      <alignment horizontal="center"/>
    </xf>
    <xf numFmtId="0" fontId="3" fillId="0" borderId="0" xfId="0" applyFont="1"/>
    <xf numFmtId="166" fontId="0" fillId="0" borderId="0" xfId="0" applyNumberFormat="1"/>
    <xf numFmtId="167" fontId="1" fillId="2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166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3" xfId="0" applyBorder="1"/>
    <xf numFmtId="0" fontId="1" fillId="4" borderId="3" xfId="0" applyFont="1" applyFill="1" applyBorder="1" applyAlignment="1">
      <alignment horizontal="center" vertical="center" wrapText="1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2" fontId="9" fillId="0" borderId="7" xfId="0" applyNumberFormat="1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/>
    </xf>
    <xf numFmtId="0" fontId="10" fillId="0" borderId="0" xfId="0" applyFont="1"/>
    <xf numFmtId="10" fontId="0" fillId="5" borderId="0" xfId="0" applyNumberFormat="1" applyFill="1"/>
    <xf numFmtId="0" fontId="0" fillId="5" borderId="0" xfId="0" applyFill="1"/>
    <xf numFmtId="10" fontId="10" fillId="5" borderId="0" xfId="0" applyNumberFormat="1" applyFont="1" applyFill="1"/>
    <xf numFmtId="10" fontId="10" fillId="0" borderId="0" xfId="0" applyNumberFormat="1" applyFont="1"/>
    <xf numFmtId="0" fontId="10" fillId="5" borderId="0" xfId="0" applyFont="1" applyFill="1"/>
    <xf numFmtId="0" fontId="6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1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10" fontId="11" fillId="0" borderId="0" xfId="1" applyNumberFormat="1" applyFont="1"/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">
    <dxf>
      <font>
        <color theme="9" tint="-0.499984740745262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rgb="FFFBADA7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0000FF"/>
      <color rgb="FFFBAD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</a:t>
            </a:r>
            <a:r>
              <a:rPr lang="en-IN" baseline="0"/>
              <a:t> Dividends and Buybacks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'ExpDiv&amp;BB'!$E$2</c:f>
              <c:strCache>
                <c:ptCount val="1"/>
                <c:pt idx="0">
                  <c:v>Dividend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'ExpDiv&amp;BB'!$B$3:$B$27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'ExpDiv&amp;BB'!$E$3:$E$27</c:f>
              <c:numCache>
                <c:formatCode>"₹"\ #,##0.00</c:formatCode>
                <c:ptCount val="25"/>
                <c:pt idx="0">
                  <c:v>60.073998833333334</c:v>
                </c:pt>
                <c:pt idx="1">
                  <c:v>51.416767499999992</c:v>
                </c:pt>
                <c:pt idx="2">
                  <c:v>56.273083333333318</c:v>
                </c:pt>
                <c:pt idx="3">
                  <c:v>67.780472500000002</c:v>
                </c:pt>
                <c:pt idx="4">
                  <c:v>71.395781166666666</c:v>
                </c:pt>
                <c:pt idx="5">
                  <c:v>80.543058166666668</c:v>
                </c:pt>
                <c:pt idx="6">
                  <c:v>111.03201666666666</c:v>
                </c:pt>
                <c:pt idx="7">
                  <c:v>110.97583899999995</c:v>
                </c:pt>
                <c:pt idx="8">
                  <c:v>152.79291983333331</c:v>
                </c:pt>
                <c:pt idx="9">
                  <c:v>165.37500200000002</c:v>
                </c:pt>
                <c:pt idx="10">
                  <c:v>213.23718999999997</c:v>
                </c:pt>
                <c:pt idx="11">
                  <c:v>172.87438299999999</c:v>
                </c:pt>
                <c:pt idx="12">
                  <c:v>202.10392525000003</c:v>
                </c:pt>
                <c:pt idx="13">
                  <c:v>249.91379325</c:v>
                </c:pt>
                <c:pt idx="14">
                  <c:v>292.49156733333325</c:v>
                </c:pt>
                <c:pt idx="15">
                  <c:v>295.90612499999992</c:v>
                </c:pt>
                <c:pt idx="16">
                  <c:v>321.73888925</c:v>
                </c:pt>
                <c:pt idx="17">
                  <c:v>380.62258799999995</c:v>
                </c:pt>
                <c:pt idx="18">
                  <c:v>379.03141466666659</c:v>
                </c:pt>
                <c:pt idx="19">
                  <c:v>380.18661749999995</c:v>
                </c:pt>
                <c:pt idx="20">
                  <c:v>424.63903474999995</c:v>
                </c:pt>
                <c:pt idx="21">
                  <c:v>456.85201549999999</c:v>
                </c:pt>
                <c:pt idx="22">
                  <c:v>371.88143300000007</c:v>
                </c:pt>
                <c:pt idx="23">
                  <c:v>502.89109350000001</c:v>
                </c:pt>
                <c:pt idx="24">
                  <c:v>697.69740000000002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05C-4110-B880-A811A7B54517}"/>
            </c:ext>
          </c:extLst>
        </c:ser>
        <c:ser>
          <c:idx val="1"/>
          <c:order val="1"/>
          <c:tx>
            <c:strRef>
              <c:f>'ExpDiv&amp;BB'!$F$2</c:f>
              <c:strCache>
                <c:ptCount val="1"/>
                <c:pt idx="0">
                  <c:v>Buyback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'ExpDiv&amp;BB'!$B$3:$B$27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'ExpDiv&amp;BB'!$F$3:$F$27</c:f>
              <c:numCache>
                <c:formatCode>"₹"\ #,##0.00</c:formatCode>
                <c:ptCount val="25"/>
                <c:pt idx="0">
                  <c:v>5.6042339632148463</c:v>
                </c:pt>
                <c:pt idx="1">
                  <c:v>4.7966108515874959</c:v>
                </c:pt>
                <c:pt idx="2">
                  <c:v>5.2496509464340422</c:v>
                </c:pt>
                <c:pt idx="3">
                  <c:v>6.3231619902831877</c:v>
                </c:pt>
                <c:pt idx="4">
                  <c:v>6.6604299599658727</c:v>
                </c:pt>
                <c:pt idx="5">
                  <c:v>7.5137688658135948</c:v>
                </c:pt>
                <c:pt idx="6">
                  <c:v>10.3580485882738</c:v>
                </c:pt>
                <c:pt idx="7">
                  <c:v>10.352807838637984</c:v>
                </c:pt>
                <c:pt idx="8">
                  <c:v>14.253875009126256</c:v>
                </c:pt>
                <c:pt idx="9">
                  <c:v>15.427642921630655</c:v>
                </c:pt>
                <c:pt idx="10">
                  <c:v>19.892651157349103</c:v>
                </c:pt>
                <c:pt idx="11">
                  <c:v>16.127251513026234</c:v>
                </c:pt>
                <c:pt idx="12">
                  <c:v>18.854041748201663</c:v>
                </c:pt>
                <c:pt idx="13">
                  <c:v>23.31416911155187</c:v>
                </c:pt>
                <c:pt idx="14">
                  <c:v>27.28620047670055</c:v>
                </c:pt>
                <c:pt idx="15">
                  <c:v>27.60474061746892</c:v>
                </c:pt>
                <c:pt idx="16">
                  <c:v>30.014649356443069</c:v>
                </c:pt>
                <c:pt idx="17">
                  <c:v>35.507841599729439</c:v>
                </c:pt>
                <c:pt idx="18">
                  <c:v>35.359402877333615</c:v>
                </c:pt>
                <c:pt idx="19">
                  <c:v>35.467170415348356</c:v>
                </c:pt>
                <c:pt idx="20">
                  <c:v>39.61408507622518</c:v>
                </c:pt>
                <c:pt idx="21">
                  <c:v>42.619196843071073</c:v>
                </c:pt>
                <c:pt idx="22">
                  <c:v>34.692389346174068</c:v>
                </c:pt>
                <c:pt idx="23">
                  <c:v>46.914129252656785</c:v>
                </c:pt>
                <c:pt idx="24">
                  <c:v>65.087384576721647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C-4110-B880-A811A7B54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108047"/>
        <c:axId val="1686011263"/>
      </c:lineChart>
      <c:catAx>
        <c:axId val="174810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11263"/>
        <c:crosses val="autoZero"/>
        <c:auto val="1"/>
        <c:lblAlgn val="ctr"/>
        <c:lblOffset val="100"/>
        <c:noMultiLvlLbl val="0"/>
      </c:catAx>
      <c:valAx>
        <c:axId val="1686011263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0804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SensexEPSGrowth!$E$2</c:f>
              <c:strCache>
                <c:ptCount val="1"/>
                <c:pt idx="0">
                  <c:v>Sensex 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SensexEPSGrowth!$B$3:$B$27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SensexEPSGrowth!$E$3:$E$27</c:f>
              <c:numCache>
                <c:formatCode>"₹"\ #,##0.00</c:formatCode>
                <c:ptCount val="25"/>
                <c:pt idx="0">
                  <c:v>256.66945308449976</c:v>
                </c:pt>
                <c:pt idx="1">
                  <c:v>211.54984817813761</c:v>
                </c:pt>
                <c:pt idx="2">
                  <c:v>188.44063066834096</c:v>
                </c:pt>
                <c:pt idx="3">
                  <c:v>210.02547834843907</c:v>
                </c:pt>
                <c:pt idx="4">
                  <c:v>222.64495750057432</c:v>
                </c:pt>
                <c:pt idx="5">
                  <c:v>245.21868562010715</c:v>
                </c:pt>
                <c:pt idx="6">
                  <c:v>335.24159621578099</c:v>
                </c:pt>
                <c:pt idx="7">
                  <c:v>441.5999705535923</c:v>
                </c:pt>
                <c:pt idx="8">
                  <c:v>562.9141731016731</c:v>
                </c:pt>
                <c:pt idx="9">
                  <c:v>703.29245908889868</c:v>
                </c:pt>
                <c:pt idx="10">
                  <c:v>895.83413154533832</c:v>
                </c:pt>
                <c:pt idx="11">
                  <c:v>692.57240437158475</c:v>
                </c:pt>
                <c:pt idx="12">
                  <c:v>842.94263117283947</c:v>
                </c:pt>
                <c:pt idx="13">
                  <c:v>958.07472972972994</c:v>
                </c:pt>
                <c:pt idx="14">
                  <c:v>1043.5840647552175</c:v>
                </c:pt>
                <c:pt idx="15">
                  <c:v>1135.0445914844647</c:v>
                </c:pt>
                <c:pt idx="16">
                  <c:v>1331.6070030254493</c:v>
                </c:pt>
                <c:pt idx="17">
                  <c:v>1356.9335976214072</c:v>
                </c:pt>
                <c:pt idx="18">
                  <c:v>1285.4361461364369</c:v>
                </c:pt>
                <c:pt idx="19">
                  <c:v>1310.4641505466777</c:v>
                </c:pt>
                <c:pt idx="20">
                  <c:v>1505.0169759595108</c:v>
                </c:pt>
                <c:pt idx="21">
                  <c:v>1464.3068267776096</c:v>
                </c:pt>
                <c:pt idx="22">
                  <c:v>1350.4300711743774</c:v>
                </c:pt>
                <c:pt idx="23">
                  <c:v>1811.6848120555367</c:v>
                </c:pt>
                <c:pt idx="24">
                  <c:v>2537.8197293758185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AB8-4541-AC90-9CDB08F05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311295"/>
        <c:axId val="1685988703"/>
      </c:lineChart>
      <c:catAx>
        <c:axId val="174431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88703"/>
        <c:crosses val="autoZero"/>
        <c:auto val="1"/>
        <c:lblAlgn val="ctr"/>
        <c:lblOffset val="100"/>
        <c:noMultiLvlLbl val="0"/>
      </c:catAx>
      <c:valAx>
        <c:axId val="1685988703"/>
        <c:scaling>
          <c:orientation val="minMax"/>
          <c:max val="26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311295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Sensex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SensexHistorical!$H$2</c:f>
              <c:strCache>
                <c:ptCount val="1"/>
                <c:pt idx="0">
                  <c:v>Sensex Average 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SensexHistorical!$G$3:$G$27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SensexHistorical!$H$3:$H$27</c:f>
              <c:numCache>
                <c:formatCode>#,##0.0</c:formatCode>
                <c:ptCount val="25"/>
                <c:pt idx="0">
                  <c:v>3300.7691666666665</c:v>
                </c:pt>
                <c:pt idx="1">
                  <c:v>4180.2249999999995</c:v>
                </c:pt>
                <c:pt idx="2">
                  <c:v>4501.8466666666654</c:v>
                </c:pt>
                <c:pt idx="3">
                  <c:v>3475.9216666666666</c:v>
                </c:pt>
                <c:pt idx="4">
                  <c:v>3230.5783333333334</c:v>
                </c:pt>
                <c:pt idx="5">
                  <c:v>3967.6383333333338</c:v>
                </c:pt>
                <c:pt idx="6">
                  <c:v>5551.600833333333</c:v>
                </c:pt>
                <c:pt idx="7">
                  <c:v>7498.3674999999976</c:v>
                </c:pt>
                <c:pt idx="8">
                  <c:v>11663.581666666665</c:v>
                </c:pt>
                <c:pt idx="9">
                  <c:v>15901.442499999999</c:v>
                </c:pt>
                <c:pt idx="10">
                  <c:v>14028.762499999999</c:v>
                </c:pt>
                <c:pt idx="11">
                  <c:v>13941.4825</c:v>
                </c:pt>
                <c:pt idx="12">
                  <c:v>18207.560833333333</c:v>
                </c:pt>
                <c:pt idx="13">
                  <c:v>17724.382500000003</c:v>
                </c:pt>
                <c:pt idx="14">
                  <c:v>17834.851666666666</c:v>
                </c:pt>
                <c:pt idx="15">
                  <c:v>19727.074999999997</c:v>
                </c:pt>
                <c:pt idx="16">
                  <c:v>24940.999166666665</c:v>
                </c:pt>
                <c:pt idx="17">
                  <c:v>27382.92</c:v>
                </c:pt>
                <c:pt idx="18">
                  <c:v>26505.693333333333</c:v>
                </c:pt>
                <c:pt idx="19">
                  <c:v>31162.837499999998</c:v>
                </c:pt>
                <c:pt idx="20">
                  <c:v>35683.952499999999</c:v>
                </c:pt>
                <c:pt idx="21">
                  <c:v>38716.272499999999</c:v>
                </c:pt>
                <c:pt idx="22">
                  <c:v>37947.085000000006</c:v>
                </c:pt>
                <c:pt idx="23">
                  <c:v>53499.052499999998</c:v>
                </c:pt>
                <c:pt idx="24">
                  <c:v>58141.450000000004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AB6-41CF-8E93-48066BEE6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562847"/>
        <c:axId val="1686031903"/>
      </c:lineChart>
      <c:catAx>
        <c:axId val="186356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31903"/>
        <c:crosses val="autoZero"/>
        <c:auto val="1"/>
        <c:lblAlgn val="ctr"/>
        <c:lblOffset val="100"/>
        <c:noMultiLvlLbl val="0"/>
      </c:catAx>
      <c:valAx>
        <c:axId val="16860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6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Year GOI Bond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RfrHistorical!$J$2</c:f>
              <c:strCache>
                <c:ptCount val="1"/>
                <c:pt idx="0">
                  <c:v>10 Year Bond Average 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RfrHistorical!$I$3:$I$27</c:f>
              <c:numCache>
                <c:formatCode>0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RfrHistorical!$J$3:$J$27</c:f>
              <c:numCache>
                <c:formatCode>0.00%</c:formatCode>
                <c:ptCount val="25"/>
                <c:pt idx="0">
                  <c:v>0.12149700000000001</c:v>
                </c:pt>
                <c:pt idx="1">
                  <c:v>0.11739166666666667</c:v>
                </c:pt>
                <c:pt idx="2">
                  <c:v>0.11044916666666667</c:v>
                </c:pt>
                <c:pt idx="3">
                  <c:v>9.3700833333333344E-2</c:v>
                </c:pt>
                <c:pt idx="4">
                  <c:v>7.1952500000000016E-2</c:v>
                </c:pt>
                <c:pt idx="5">
                  <c:v>5.6047500000000007E-2</c:v>
                </c:pt>
                <c:pt idx="6">
                  <c:v>5.9314166666666675E-2</c:v>
                </c:pt>
                <c:pt idx="7">
                  <c:v>6.9710000000000008E-2</c:v>
                </c:pt>
                <c:pt idx="8">
                  <c:v>7.662833333333334E-2</c:v>
                </c:pt>
                <c:pt idx="9">
                  <c:v>7.9529166666666651E-2</c:v>
                </c:pt>
                <c:pt idx="10">
                  <c:v>7.8546666666666667E-2</c:v>
                </c:pt>
                <c:pt idx="11">
                  <c:v>6.948583333333333E-2</c:v>
                </c:pt>
                <c:pt idx="12">
                  <c:v>7.8485000000000013E-2</c:v>
                </c:pt>
                <c:pt idx="13">
                  <c:v>8.3657499999999996E-2</c:v>
                </c:pt>
                <c:pt idx="14">
                  <c:v>8.2949999999999996E-2</c:v>
                </c:pt>
                <c:pt idx="15">
                  <c:v>8.1975833333333317E-2</c:v>
                </c:pt>
                <c:pt idx="16">
                  <c:v>8.555083333333334E-2</c:v>
                </c:pt>
                <c:pt idx="17">
                  <c:v>7.7501666666666677E-2</c:v>
                </c:pt>
                <c:pt idx="18">
                  <c:v>7.1738333333333348E-2</c:v>
                </c:pt>
                <c:pt idx="19">
                  <c:v>6.7472499999999991E-2</c:v>
                </c:pt>
                <c:pt idx="20">
                  <c:v>7.718916666666667E-2</c:v>
                </c:pt>
                <c:pt idx="21">
                  <c:v>6.918500000000001E-2</c:v>
                </c:pt>
                <c:pt idx="22">
                  <c:v>6.0612500000000007E-2</c:v>
                </c:pt>
                <c:pt idx="23">
                  <c:v>6.1889999999999994E-2</c:v>
                </c:pt>
                <c:pt idx="24">
                  <c:v>7.1882500000000002E-2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722-4D6B-B479-E2A881A1F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620335"/>
        <c:axId val="1685984383"/>
      </c:lineChart>
      <c:catAx>
        <c:axId val="179762033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84383"/>
        <c:crosses val="autoZero"/>
        <c:auto val="1"/>
        <c:lblAlgn val="ctr"/>
        <c:lblOffset val="100"/>
        <c:noMultiLvlLbl val="0"/>
      </c:catAx>
      <c:valAx>
        <c:axId val="168598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62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ERPHistorical!$C$2</c:f>
              <c:strCache>
                <c:ptCount val="1"/>
                <c:pt idx="0">
                  <c:v>Implied ERP in India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ERPHistorical!$B$3:$B$28</c:f>
              <c:numCache>
                <c:formatCode>General</c:formatCode>
                <c:ptCount val="26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</c:numCache>
            </c:numRef>
          </c:cat>
          <c:val>
            <c:numRef>
              <c:f>ERPHistorical!$C$3:$C$28</c:f>
              <c:numCache>
                <c:formatCode>0.00%</c:formatCode>
                <c:ptCount val="26"/>
                <c:pt idx="0">
                  <c:v>0.02</c:v>
                </c:pt>
                <c:pt idx="1">
                  <c:v>0.02</c:v>
                </c:pt>
                <c:pt idx="2">
                  <c:v>1.9699999999999999E-2</c:v>
                </c:pt>
                <c:pt idx="3">
                  <c:v>1.9900000000000001E-2</c:v>
                </c:pt>
                <c:pt idx="4">
                  <c:v>5.5E-2</c:v>
                </c:pt>
                <c:pt idx="5">
                  <c:v>4.9200000000000001E-2</c:v>
                </c:pt>
                <c:pt idx="6">
                  <c:v>7.0800000000000002E-2</c:v>
                </c:pt>
                <c:pt idx="7">
                  <c:v>4.5599999999999995E-2</c:v>
                </c:pt>
                <c:pt idx="8">
                  <c:v>4.8600000000000004E-2</c:v>
                </c:pt>
                <c:pt idx="9">
                  <c:v>3.1800000000000002E-2</c:v>
                </c:pt>
                <c:pt idx="10">
                  <c:v>3.0800000000000001E-2</c:v>
                </c:pt>
                <c:pt idx="11">
                  <c:v>4.1100000000000005E-2</c:v>
                </c:pt>
                <c:pt idx="12">
                  <c:v>3.2199999999999999E-2</c:v>
                </c:pt>
                <c:pt idx="13">
                  <c:v>2.7000000000000003E-2</c:v>
                </c:pt>
                <c:pt idx="14">
                  <c:v>3.6600000000000001E-2</c:v>
                </c:pt>
                <c:pt idx="15">
                  <c:v>3.6499999999999998E-2</c:v>
                </c:pt>
                <c:pt idx="16">
                  <c:v>2.8199999999999999E-2</c:v>
                </c:pt>
                <c:pt idx="17">
                  <c:v>2.3599999999999999E-2</c:v>
                </c:pt>
                <c:pt idx="18">
                  <c:v>2.5600000000000001E-2</c:v>
                </c:pt>
                <c:pt idx="19">
                  <c:v>2.3799999999999998E-2</c:v>
                </c:pt>
                <c:pt idx="20">
                  <c:v>1.9299999999999998E-2</c:v>
                </c:pt>
                <c:pt idx="21">
                  <c:v>2.0099999999999996E-2</c:v>
                </c:pt>
                <c:pt idx="22">
                  <c:v>2.1899999999999999E-2</c:v>
                </c:pt>
                <c:pt idx="23">
                  <c:v>1.95E-2</c:v>
                </c:pt>
                <c:pt idx="24">
                  <c:v>1.8100000000000002E-2</c:v>
                </c:pt>
                <c:pt idx="25">
                  <c:v>1.5800000000000002E-2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80-4992-8420-694D33D18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231839"/>
        <c:axId val="1686014143"/>
      </c:lineChart>
      <c:catAx>
        <c:axId val="181823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14143"/>
        <c:crosses val="autoZero"/>
        <c:auto val="1"/>
        <c:lblAlgn val="ctr"/>
        <c:lblOffset val="100"/>
        <c:noMultiLvlLbl val="0"/>
      </c:catAx>
      <c:valAx>
        <c:axId val="168601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23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16</xdr:row>
      <xdr:rowOff>87630</xdr:rowOff>
    </xdr:from>
    <xdr:to>
      <xdr:col>14</xdr:col>
      <xdr:colOff>243840</xdr:colOff>
      <xdr:row>31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CD51B-7041-0917-60EC-A16717260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1127760</xdr:colOff>
      <xdr:row>10</xdr:row>
      <xdr:rowOff>26670</xdr:rowOff>
    </xdr:from>
    <xdr:to>
      <xdr:col>14</xdr:col>
      <xdr:colOff>1075690</xdr:colOff>
      <xdr:row>27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30117-BE9F-518D-3C1D-7AC4C5F20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28</xdr:row>
      <xdr:rowOff>72390</xdr:rowOff>
    </xdr:from>
    <xdr:to>
      <xdr:col>12</xdr:col>
      <xdr:colOff>39370</xdr:colOff>
      <xdr:row>46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A15E0-F2D4-4F12-4624-D84FF3ED1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12</xdr:row>
      <xdr:rowOff>179070</xdr:rowOff>
    </xdr:from>
    <xdr:to>
      <xdr:col>17</xdr:col>
      <xdr:colOff>571500</xdr:colOff>
      <xdr:row>27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1D1BE4-6B76-640E-ACFA-EF7B06C8F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584969</xdr:colOff>
      <xdr:row>11</xdr:row>
      <xdr:rowOff>171643</xdr:rowOff>
    </xdr:from>
    <xdr:to>
      <xdr:col>10</xdr:col>
      <xdr:colOff>545201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7EAE5-D41F-EB0B-6F32-2302F2C0E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A54F-CA7E-4BA7-81F2-C3DA089B078F}">
  <sheetPr>
    <tabColor theme="4" tint="-0.499984740745262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1896F-1A1B-4927-83A2-0FBFB111E8B8}">
  <dimension ref="B4:L25"/>
  <sheetViews>
    <sheetView showGridLines="0" topLeftCell="A4" workbookViewId="0">
      <selection activeCell="H14" sqref="H14"/>
    </sheetView>
  </sheetViews>
  <sheetFormatPr defaultRowHeight="14.4" x14ac:dyDescent="0.3"/>
  <cols>
    <col min="1" max="1" width="1.88671875" customWidth="1"/>
    <col min="2" max="2" width="18" bestFit="1" customWidth="1"/>
    <col min="3" max="3" width="20.6640625" customWidth="1"/>
    <col min="4" max="4" width="36.21875" customWidth="1"/>
    <col min="5" max="5" width="43.88671875" customWidth="1"/>
    <col min="9" max="9" width="9.5546875" bestFit="1" customWidth="1"/>
    <col min="10" max="10" width="10.44140625" bestFit="1" customWidth="1"/>
    <col min="11" max="11" width="12" bestFit="1" customWidth="1"/>
  </cols>
  <sheetData>
    <row r="4" spans="2:12" x14ac:dyDescent="0.3">
      <c r="I4" s="42" t="s">
        <v>154</v>
      </c>
      <c r="J4" s="42" t="s">
        <v>160</v>
      </c>
      <c r="K4" s="42" t="s">
        <v>161</v>
      </c>
      <c r="L4" s="42" t="s">
        <v>162</v>
      </c>
    </row>
    <row r="5" spans="2:12" ht="21" x14ac:dyDescent="0.4">
      <c r="B5" s="54" t="s">
        <v>150</v>
      </c>
      <c r="C5" s="55"/>
      <c r="D5" s="55"/>
      <c r="E5" s="40">
        <f>IF(OR(C8="",C9="",C10="",C11="",C12=""),"Provide Correct Inputs",SUM(E15:E25))</f>
        <v>68772.41240369837</v>
      </c>
      <c r="I5" s="42" t="s">
        <v>124</v>
      </c>
      <c r="J5" s="42" t="s">
        <v>131</v>
      </c>
      <c r="K5" s="42" t="s">
        <v>124</v>
      </c>
      <c r="L5" s="42" t="s">
        <v>124</v>
      </c>
    </row>
    <row r="6" spans="2:12" x14ac:dyDescent="0.3">
      <c r="B6" s="56" t="s">
        <v>151</v>
      </c>
      <c r="C6" s="56"/>
      <c r="D6" s="35" t="s">
        <v>152</v>
      </c>
      <c r="E6" s="57" t="str">
        <f>IF(OR(C8="",C9="",C10="",C11="",C12=""),"Provide Correct Inputs",IF(E5&gt;1.05*C8,"Undervalued",IF(E5&lt;0.95*C8,"Overvalued","Fairly Valued")))</f>
        <v>Undervalued</v>
      </c>
      <c r="I6" s="42" t="s">
        <v>123</v>
      </c>
      <c r="J6" s="42" t="s">
        <v>122</v>
      </c>
      <c r="K6" s="42" t="s">
        <v>123</v>
      </c>
      <c r="L6" s="42" t="s">
        <v>123</v>
      </c>
    </row>
    <row r="7" spans="2:12" x14ac:dyDescent="0.3">
      <c r="B7" s="23" t="s">
        <v>9</v>
      </c>
      <c r="C7" s="28">
        <v>45048</v>
      </c>
      <c r="D7" s="25">
        <f>C7</f>
        <v>45048</v>
      </c>
      <c r="E7" s="57"/>
      <c r="I7" s="42" t="s">
        <v>131</v>
      </c>
      <c r="J7" s="42" t="s">
        <v>121</v>
      </c>
      <c r="K7" s="42" t="s">
        <v>122</v>
      </c>
      <c r="L7" s="42" t="s">
        <v>122</v>
      </c>
    </row>
    <row r="8" spans="2:12" x14ac:dyDescent="0.3">
      <c r="B8" s="23" t="s">
        <v>153</v>
      </c>
      <c r="C8" s="29">
        <v>61365.7</v>
      </c>
      <c r="D8" s="36">
        <f>C8</f>
        <v>61365.7</v>
      </c>
      <c r="E8" s="58" t="str">
        <f>IF(OR(C8="",C9="",C10="",C11="",C12=""),"Provide Correct Inputs","The market implied fair value of Sensex is "&amp;ROUNDUP(E5,0)&amp;". The Sensex is currently trading at "&amp;ROUNDUP(C8,0)&amp;". A "&amp;TEXT(ABS((D8-E5)/D8),"0.00%"))&amp;" "&amp;IF(E6="Undervalued","appreciation",IF(E6="Overvalued","correction","adjustment"))&amp;" is expected from this level."</f>
        <v>The market implied fair value of Sensex is 68773. The Sensex is currently trading at 61366. A 12.07% appreciation is expected from this level.</v>
      </c>
      <c r="I8" s="42" t="s">
        <v>122</v>
      </c>
      <c r="J8" s="42" t="s">
        <v>144</v>
      </c>
      <c r="K8" s="42" t="s">
        <v>121</v>
      </c>
      <c r="L8" s="42" t="s">
        <v>121</v>
      </c>
    </row>
    <row r="9" spans="2:12" x14ac:dyDescent="0.3">
      <c r="B9" s="23" t="s">
        <v>154</v>
      </c>
      <c r="C9" s="48" t="s">
        <v>124</v>
      </c>
      <c r="D9" s="37">
        <f>VLOOKUP(C9,'ExpDiv&amp;BB'!K4:L14,2,0)</f>
        <v>1.4814063849191036E-2</v>
      </c>
      <c r="E9" s="58"/>
      <c r="I9" s="42" t="s">
        <v>121</v>
      </c>
      <c r="J9" s="42"/>
      <c r="K9" s="42" t="s">
        <v>120</v>
      </c>
      <c r="L9" s="42" t="s">
        <v>120</v>
      </c>
    </row>
    <row r="10" spans="2:12" x14ac:dyDescent="0.3">
      <c r="B10" s="23" t="s">
        <v>155</v>
      </c>
      <c r="C10" s="48" t="s">
        <v>131</v>
      </c>
      <c r="D10" s="37">
        <f>VLOOKUP(C10,SensexEPSGrowth!L3:M9,2,0)</f>
        <v>0.11147770737467627</v>
      </c>
      <c r="E10" s="58"/>
      <c r="I10" s="42" t="s">
        <v>144</v>
      </c>
      <c r="J10" s="42"/>
      <c r="K10" s="42"/>
      <c r="L10" s="42"/>
    </row>
    <row r="11" spans="2:12" x14ac:dyDescent="0.3">
      <c r="B11" s="23" t="s">
        <v>156</v>
      </c>
      <c r="C11" s="48" t="s">
        <v>120</v>
      </c>
      <c r="D11" s="37">
        <f>VLOOKUP(C11,RfrHistorical!M3:N11,2,0)</f>
        <v>6.9889999999999994E-2</v>
      </c>
      <c r="E11" s="58"/>
    </row>
    <row r="12" spans="2:12" x14ac:dyDescent="0.3">
      <c r="B12" s="23" t="s">
        <v>157</v>
      </c>
      <c r="C12" s="48" t="s">
        <v>120</v>
      </c>
      <c r="D12" s="37">
        <f>VLOOKUP(C12,ERPHistorical!F3:G11,2,0)</f>
        <v>2.0799999999999999E-2</v>
      </c>
      <c r="E12" s="58"/>
    </row>
    <row r="13" spans="2:12" x14ac:dyDescent="0.3">
      <c r="B13" s="23" t="s">
        <v>158</v>
      </c>
      <c r="C13" s="30"/>
      <c r="D13" s="37">
        <f>D12+D11</f>
        <v>9.0689999999999993E-2</v>
      </c>
      <c r="E13" s="58"/>
    </row>
    <row r="14" spans="2:12" ht="28.8" x14ac:dyDescent="0.3">
      <c r="B14" s="24" t="s">
        <v>0</v>
      </c>
      <c r="C14" s="31" t="s">
        <v>159</v>
      </c>
      <c r="D14" s="26" t="s">
        <v>164</v>
      </c>
      <c r="E14" s="26" t="str">
        <f>"Present Value of "&amp;C14</f>
        <v>Present Value of Expected Dividends and Buybacks</v>
      </c>
    </row>
    <row r="15" spans="2:12" x14ac:dyDescent="0.3">
      <c r="B15" s="23">
        <v>2022</v>
      </c>
      <c r="C15" s="32">
        <f>$D$8*$D$9*(1+$D$10)^(B15-($B$15-1))</f>
        <v>1010.4170391445234</v>
      </c>
      <c r="D15" s="38">
        <f>1/((1+$D$13)^(B15-($B$15-1)))</f>
        <v>0.91685080086917459</v>
      </c>
      <c r="E15" s="27">
        <f>D15*C15</f>
        <v>926.40167155151642</v>
      </c>
    </row>
    <row r="16" spans="2:12" x14ac:dyDescent="0.3">
      <c r="B16" s="23">
        <f t="shared" ref="B16:B24" si="0">B15+1</f>
        <v>2023</v>
      </c>
      <c r="C16" s="32">
        <f>$D$8*$D$9*(1+$D$10)^(B16-($B$15-1))</f>
        <v>1123.0560141606634</v>
      </c>
      <c r="D16" s="38">
        <f t="shared" ref="D16:D24" si="1">1/((1+$D$13)^(B16-($B$15-1)))</f>
        <v>0.84061539105444683</v>
      </c>
      <c r="E16" s="27">
        <f t="shared" ref="E16:E25" si="2">D16*C16</f>
        <v>944.05817051971439</v>
      </c>
    </row>
    <row r="17" spans="2:5" x14ac:dyDescent="0.3">
      <c r="B17" s="23">
        <f t="shared" si="0"/>
        <v>2024</v>
      </c>
      <c r="C17" s="32">
        <f t="shared" ref="C17:C24" si="3">$D$8*$D$9*(1+$D$10)^(B17-($B$15-1))</f>
        <v>1248.2517238726359</v>
      </c>
      <c r="D17" s="38">
        <f t="shared" si="1"/>
        <v>0.77071889451122411</v>
      </c>
      <c r="E17" s="27">
        <f t="shared" si="2"/>
        <v>962.05118869484772</v>
      </c>
    </row>
    <row r="18" spans="2:5" x14ac:dyDescent="0.3">
      <c r="B18" s="23">
        <f t="shared" si="0"/>
        <v>2025</v>
      </c>
      <c r="C18" s="32">
        <f t="shared" si="3"/>
        <v>1387.4039642764446</v>
      </c>
      <c r="D18" s="38">
        <f t="shared" si="1"/>
        <v>0.70663423567762063</v>
      </c>
      <c r="E18" s="27">
        <f t="shared" si="2"/>
        <v>980.38713987258632</v>
      </c>
    </row>
    <row r="19" spans="2:5" x14ac:dyDescent="0.3">
      <c r="B19" s="23">
        <f t="shared" si="0"/>
        <v>2026</v>
      </c>
      <c r="C19" s="32">
        <f t="shared" si="3"/>
        <v>1542.0685774165199</v>
      </c>
      <c r="D19" s="38">
        <f t="shared" si="1"/>
        <v>0.64787816490260353</v>
      </c>
      <c r="E19" s="27">
        <f t="shared" si="2"/>
        <v>999.07256009058335</v>
      </c>
    </row>
    <row r="20" spans="2:5" x14ac:dyDescent="0.3">
      <c r="B20" s="23">
        <f t="shared" si="0"/>
        <v>2027</v>
      </c>
      <c r="C20" s="32">
        <f t="shared" si="3"/>
        <v>1713.974847041442</v>
      </c>
      <c r="D20" s="38">
        <f t="shared" si="1"/>
        <v>0.59400761435660321</v>
      </c>
      <c r="E20" s="27">
        <f t="shared" si="2"/>
        <v>1018.1141099583108</v>
      </c>
    </row>
    <row r="21" spans="2:5" x14ac:dyDescent="0.3">
      <c r="B21" s="23">
        <f t="shared" si="0"/>
        <v>2028</v>
      </c>
      <c r="C21" s="32">
        <f t="shared" si="3"/>
        <v>1905.0448334874832</v>
      </c>
      <c r="D21" s="38">
        <f t="shared" si="1"/>
        <v>0.54461635694523958</v>
      </c>
      <c r="E21" s="27">
        <f t="shared" si="2"/>
        <v>1037.5185770313037</v>
      </c>
    </row>
    <row r="22" spans="2:5" x14ac:dyDescent="0.3">
      <c r="B22" s="23">
        <f t="shared" si="0"/>
        <v>2029</v>
      </c>
      <c r="C22" s="32">
        <f t="shared" si="3"/>
        <v>2117.4148639706395</v>
      </c>
      <c r="D22" s="38">
        <f t="shared" si="1"/>
        <v>0.49933194303169515</v>
      </c>
      <c r="E22" s="27">
        <f t="shared" si="2"/>
        <v>1057.2928782306519</v>
      </c>
    </row>
    <row r="23" spans="2:5" x14ac:dyDescent="0.3">
      <c r="B23" s="23">
        <f t="shared" si="0"/>
        <v>2030</v>
      </c>
      <c r="C23" s="32">
        <f t="shared" si="3"/>
        <v>2353.4594185671485</v>
      </c>
      <c r="D23" s="38">
        <f t="shared" si="1"/>
        <v>0.45781289186817081</v>
      </c>
      <c r="E23" s="27">
        <f t="shared" si="2"/>
        <v>1077.4440623086102</v>
      </c>
    </row>
    <row r="24" spans="2:5" x14ac:dyDescent="0.3">
      <c r="B24" s="23">
        <f t="shared" si="0"/>
        <v>2031</v>
      </c>
      <c r="C24" s="32">
        <f t="shared" si="3"/>
        <v>2615.8176789483523</v>
      </c>
      <c r="D24" s="38">
        <f t="shared" si="1"/>
        <v>0.41974611655756522</v>
      </c>
      <c r="E24" s="27">
        <f t="shared" si="2"/>
        <v>1097.9793123611948</v>
      </c>
    </row>
    <row r="25" spans="2:5" ht="15" thickBot="1" x14ac:dyDescent="0.35">
      <c r="B25" s="34" t="str">
        <f>B24&amp;"- ∞"</f>
        <v>2031- ∞</v>
      </c>
      <c r="C25" s="33">
        <f>C24*(1+D10)/ABS(D12)</f>
        <v>139779.95368786834</v>
      </c>
      <c r="D25" s="39">
        <f>D24</f>
        <v>0.41974611655756522</v>
      </c>
      <c r="E25" s="41">
        <f t="shared" si="2"/>
        <v>58672.092733079051</v>
      </c>
    </row>
  </sheetData>
  <sheetProtection algorithmName="SHA-512" hashValue="BGJJpiIE9Ijsg5shckkWecRZPYAcsrWDGcII8gHnN+1jtc16biDutOoxHiETVTLNabkxJTEhX+0EPOlq3PGuNg==" saltValue="H12DwGc6zXHjQXLQ87vFTg==" spinCount="100000" sheet="1" objects="1" scenarios="1"/>
  <mergeCells count="4">
    <mergeCell ref="B5:D5"/>
    <mergeCell ref="B6:C6"/>
    <mergeCell ref="E6:E7"/>
    <mergeCell ref="E8:E13"/>
  </mergeCells>
  <conditionalFormatting sqref="E6:E7">
    <cfRule type="containsText" dxfId="2" priority="1" operator="containsText" text="Fairly Valued">
      <formula>NOT(ISERROR(SEARCH("Fairly Valued",E6)))</formula>
    </cfRule>
    <cfRule type="containsText" dxfId="1" priority="2" operator="containsText" text="overvalued">
      <formula>NOT(ISERROR(SEARCH("overvalued",E6)))</formula>
    </cfRule>
    <cfRule type="containsText" dxfId="0" priority="3" operator="containsText" text="undervalued">
      <formula>NOT(ISERROR(SEARCH("undervalued",E6)))</formula>
    </cfRule>
  </conditionalFormatting>
  <dataValidations count="4">
    <dataValidation type="list" allowBlank="1" showInputMessage="1" showErrorMessage="1" sqref="C9" xr:uid="{96628364-BD72-4E3D-92C9-CDF338B0DEAA}">
      <formula1>I5:I10</formula1>
    </dataValidation>
    <dataValidation type="list" allowBlank="1" showInputMessage="1" showErrorMessage="1" sqref="C10" xr:uid="{85044ABE-A2A8-48DF-AD0A-A898F4F4FCCF}">
      <formula1>$J$5:$J$8</formula1>
    </dataValidation>
    <dataValidation type="list" allowBlank="1" showInputMessage="1" showErrorMessage="1" sqref="C11" xr:uid="{D7194F5C-3CB5-47DD-8B0E-7FA825DBBBB6}">
      <formula1>$K$5:$K$9</formula1>
    </dataValidation>
    <dataValidation type="list" allowBlank="1" showInputMessage="1" showErrorMessage="1" sqref="C12" xr:uid="{911C01D8-5E75-4D2A-8F04-4F467F7DB2F8}">
      <formula1>$L$5:$L$9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68BE7-9AEC-4AE8-A826-3F780B0E13A4}">
  <sheetPr>
    <tabColor rgb="FF00206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56D1-9586-4DDE-8D54-EBB3B5159684}">
  <dimension ref="B2:P29"/>
  <sheetViews>
    <sheetView showGridLines="0" topLeftCell="A5" workbookViewId="0">
      <selection activeCell="G23" sqref="G23"/>
    </sheetView>
  </sheetViews>
  <sheetFormatPr defaultRowHeight="14.4" x14ac:dyDescent="0.3"/>
  <cols>
    <col min="1" max="1" width="1.88671875" customWidth="1"/>
    <col min="3" max="3" width="20" bestFit="1" customWidth="1"/>
    <col min="4" max="4" width="12.88671875" bestFit="1" customWidth="1"/>
    <col min="5" max="5" width="15.88671875" bestFit="1" customWidth="1"/>
    <col min="7" max="7" width="12.77734375" bestFit="1" customWidth="1"/>
    <col min="8" max="8" width="23" bestFit="1" customWidth="1"/>
    <col min="10" max="10" width="27.33203125" bestFit="1" customWidth="1"/>
  </cols>
  <sheetData>
    <row r="2" spans="2:16" x14ac:dyDescent="0.3">
      <c r="B2" s="8" t="s">
        <v>0</v>
      </c>
      <c r="C2" s="8" t="s">
        <v>129</v>
      </c>
      <c r="D2" s="8" t="s">
        <v>6</v>
      </c>
      <c r="E2" s="8" t="s">
        <v>145</v>
      </c>
      <c r="F2" s="8" t="s">
        <v>146</v>
      </c>
      <c r="G2" s="8" t="s">
        <v>147</v>
      </c>
      <c r="H2" s="8" t="s">
        <v>148</v>
      </c>
    </row>
    <row r="3" spans="2:16" x14ac:dyDescent="0.3">
      <c r="B3">
        <v>1998</v>
      </c>
      <c r="C3" s="17">
        <v>3300.7691666666665</v>
      </c>
      <c r="D3" s="16">
        <v>1.8200000000000001E-2</v>
      </c>
      <c r="E3" s="21">
        <f>D3*C3</f>
        <v>60.073998833333334</v>
      </c>
      <c r="F3" s="21">
        <f>'2022-BBData'!$J$5*'ExpDiv&amp;BB'!E3</f>
        <v>5.6042339632148463</v>
      </c>
      <c r="G3" s="21">
        <f>F3+E3</f>
        <v>65.678232796548187</v>
      </c>
      <c r="H3" s="16">
        <f>G3/C3</f>
        <v>1.989785697824922E-2</v>
      </c>
      <c r="P3" s="1"/>
    </row>
    <row r="4" spans="2:16" x14ac:dyDescent="0.3">
      <c r="B4">
        <f>B3+1</f>
        <v>1999</v>
      </c>
      <c r="C4" s="17">
        <v>4180.2249999999995</v>
      </c>
      <c r="D4" s="16">
        <v>1.23E-2</v>
      </c>
      <c r="E4" s="21">
        <f t="shared" ref="E4:E27" si="0">D4*C4</f>
        <v>51.416767499999992</v>
      </c>
      <c r="F4" s="21">
        <f>'2022-BBData'!$J$5*'ExpDiv&amp;BB'!E4</f>
        <v>4.7966108515874959</v>
      </c>
      <c r="G4" s="21">
        <f t="shared" ref="G4:G27" si="1">F4+E4</f>
        <v>56.213378351587487</v>
      </c>
      <c r="H4" s="16">
        <f t="shared" ref="H4:H27" si="2">G4/C4</f>
        <v>1.3447452792992601E-2</v>
      </c>
      <c r="J4" s="8" t="s">
        <v>149</v>
      </c>
      <c r="K4" s="22" t="s">
        <v>124</v>
      </c>
      <c r="L4" s="13">
        <f>AVERAGE(H8:H27)</f>
        <v>1.4814063849191036E-2</v>
      </c>
      <c r="N4" s="45">
        <f>AVERAGE(D8:D27)</f>
        <v>1.3550000000000001E-2</v>
      </c>
      <c r="O4" s="42"/>
      <c r="P4" s="46">
        <f>L4-N4</f>
        <v>1.2640638491910345E-3</v>
      </c>
    </row>
    <row r="5" spans="2:16" x14ac:dyDescent="0.3">
      <c r="B5">
        <f t="shared" ref="B5:B27" si="3">B4+1</f>
        <v>2000</v>
      </c>
      <c r="C5" s="17">
        <v>4501.8466666666654</v>
      </c>
      <c r="D5" s="16">
        <v>1.2500000000000001E-2</v>
      </c>
      <c r="E5" s="21">
        <f t="shared" si="0"/>
        <v>56.273083333333318</v>
      </c>
      <c r="F5" s="21">
        <f>'2022-BBData'!$J$5*'ExpDiv&amp;BB'!E5</f>
        <v>5.2496509464340422</v>
      </c>
      <c r="G5" s="21">
        <f t="shared" si="1"/>
        <v>61.522734279767363</v>
      </c>
      <c r="H5" s="16">
        <f t="shared" si="2"/>
        <v>1.3666110561984352E-2</v>
      </c>
      <c r="K5" s="5"/>
      <c r="N5" s="47"/>
      <c r="O5" s="42"/>
      <c r="P5" s="46"/>
    </row>
    <row r="6" spans="2:16" x14ac:dyDescent="0.3">
      <c r="B6">
        <f t="shared" si="3"/>
        <v>2001</v>
      </c>
      <c r="C6" s="17">
        <v>3475.9216666666666</v>
      </c>
      <c r="D6" s="16">
        <v>1.95E-2</v>
      </c>
      <c r="E6" s="21">
        <f t="shared" si="0"/>
        <v>67.780472500000002</v>
      </c>
      <c r="F6" s="21">
        <f>'2022-BBData'!$J$5*'ExpDiv&amp;BB'!E6</f>
        <v>6.3231619902831877</v>
      </c>
      <c r="G6" s="21">
        <f t="shared" si="1"/>
        <v>74.103634490283184</v>
      </c>
      <c r="H6" s="16">
        <f t="shared" si="2"/>
        <v>2.1319132476695587E-2</v>
      </c>
      <c r="J6" s="8" t="s">
        <v>149</v>
      </c>
      <c r="K6" s="22" t="s">
        <v>123</v>
      </c>
      <c r="L6" s="13">
        <f>AVERAGE(H13:H27)</f>
        <v>1.4023251584670875E-2</v>
      </c>
      <c r="N6" s="45">
        <f>AVERAGE(D13:D27)</f>
        <v>1.2826666666666665E-2</v>
      </c>
      <c r="O6" s="42"/>
      <c r="P6" s="46">
        <f t="shared" ref="P6:P14" si="4">L6-N6</f>
        <v>1.1965849180042096E-3</v>
      </c>
    </row>
    <row r="7" spans="2:16" x14ac:dyDescent="0.3">
      <c r="B7">
        <f t="shared" si="3"/>
        <v>2002</v>
      </c>
      <c r="C7" s="17">
        <v>3230.5783333333334</v>
      </c>
      <c r="D7" s="16">
        <v>2.2100000000000002E-2</v>
      </c>
      <c r="E7" s="21">
        <f t="shared" si="0"/>
        <v>71.395781166666666</v>
      </c>
      <c r="F7" s="21">
        <f>'2022-BBData'!$J$5*'ExpDiv&amp;BB'!E7</f>
        <v>6.6604299599658727</v>
      </c>
      <c r="G7" s="21">
        <f t="shared" si="1"/>
        <v>78.056211126632533</v>
      </c>
      <c r="H7" s="16">
        <f t="shared" si="2"/>
        <v>2.4161683473588332E-2</v>
      </c>
      <c r="K7" s="5"/>
      <c r="N7" s="47"/>
      <c r="O7" s="42"/>
      <c r="P7" s="46"/>
    </row>
    <row r="8" spans="2:16" x14ac:dyDescent="0.3">
      <c r="B8">
        <f t="shared" si="3"/>
        <v>2003</v>
      </c>
      <c r="C8" s="17">
        <v>3967.6383333333338</v>
      </c>
      <c r="D8" s="16">
        <v>2.0299999999999999E-2</v>
      </c>
      <c r="E8" s="21">
        <f t="shared" si="0"/>
        <v>80.543058166666668</v>
      </c>
      <c r="F8" s="21">
        <f>'2022-BBData'!$J$5*'ExpDiv&amp;BB'!E8</f>
        <v>7.5137688658135948</v>
      </c>
      <c r="G8" s="21">
        <f t="shared" si="1"/>
        <v>88.056827032480257</v>
      </c>
      <c r="H8" s="16">
        <f t="shared" si="2"/>
        <v>2.2193763552662581E-2</v>
      </c>
      <c r="J8" s="8" t="s">
        <v>149</v>
      </c>
      <c r="K8" s="22" t="s">
        <v>131</v>
      </c>
      <c r="L8" s="13">
        <f>AVERAGE(H18:H27)</f>
        <v>1.3469318569891777E-2</v>
      </c>
      <c r="N8" s="45">
        <f>AVERAGE(D18:D27)</f>
        <v>1.2320000000000001E-2</v>
      </c>
      <c r="O8" s="42"/>
      <c r="P8" s="46">
        <f t="shared" si="4"/>
        <v>1.149318569891776E-3</v>
      </c>
    </row>
    <row r="9" spans="2:16" x14ac:dyDescent="0.3">
      <c r="B9">
        <f t="shared" si="3"/>
        <v>2004</v>
      </c>
      <c r="C9" s="17">
        <v>5551.600833333333</v>
      </c>
      <c r="D9" s="16">
        <v>0.02</v>
      </c>
      <c r="E9" s="21">
        <f t="shared" si="0"/>
        <v>111.03201666666666</v>
      </c>
      <c r="F9" s="21">
        <f>'2022-BBData'!$J$5*'ExpDiv&amp;BB'!E9</f>
        <v>10.3580485882738</v>
      </c>
      <c r="G9" s="21">
        <f t="shared" si="1"/>
        <v>121.39006525494047</v>
      </c>
      <c r="H9" s="16">
        <f t="shared" si="2"/>
        <v>2.1865776899174964E-2</v>
      </c>
      <c r="K9" s="5"/>
      <c r="N9" s="47"/>
      <c r="O9" s="42"/>
      <c r="P9" s="46"/>
    </row>
    <row r="10" spans="2:16" x14ac:dyDescent="0.3">
      <c r="B10">
        <f t="shared" si="3"/>
        <v>2005</v>
      </c>
      <c r="C10" s="17">
        <v>7498.3674999999976</v>
      </c>
      <c r="D10" s="16">
        <v>1.4799999999999999E-2</v>
      </c>
      <c r="E10" s="21">
        <f t="shared" si="0"/>
        <v>110.97583899999995</v>
      </c>
      <c r="F10" s="21">
        <f>'2022-BBData'!$J$5*'ExpDiv&amp;BB'!E10</f>
        <v>10.352807838637984</v>
      </c>
      <c r="G10" s="21">
        <f t="shared" si="1"/>
        <v>121.32864683863794</v>
      </c>
      <c r="H10" s="16">
        <f t="shared" si="2"/>
        <v>1.6180674905389471E-2</v>
      </c>
      <c r="J10" s="8" t="s">
        <v>149</v>
      </c>
      <c r="K10" s="22" t="s">
        <v>122</v>
      </c>
      <c r="L10" s="13">
        <f>AVERAGE(H21:H27)</f>
        <v>1.2713387425663155E-2</v>
      </c>
      <c r="N10" s="45">
        <f>AVERAGE(D21:D27)</f>
        <v>1.1628571428571429E-2</v>
      </c>
      <c r="O10" s="42"/>
      <c r="P10" s="46">
        <f t="shared" si="4"/>
        <v>1.0848159970917263E-3</v>
      </c>
    </row>
    <row r="11" spans="2:16" x14ac:dyDescent="0.3">
      <c r="B11">
        <f t="shared" si="3"/>
        <v>2006</v>
      </c>
      <c r="C11" s="17">
        <v>11663.581666666665</v>
      </c>
      <c r="D11" s="16">
        <v>1.3100000000000001E-2</v>
      </c>
      <c r="E11" s="21">
        <f t="shared" si="0"/>
        <v>152.79291983333331</v>
      </c>
      <c r="F11" s="21">
        <f>'2022-BBData'!$J$5*'ExpDiv&amp;BB'!E11</f>
        <v>14.253875009126256</v>
      </c>
      <c r="G11" s="21">
        <f t="shared" si="1"/>
        <v>167.04679484245958</v>
      </c>
      <c r="H11" s="16">
        <f t="shared" si="2"/>
        <v>1.43220838689596E-2</v>
      </c>
      <c r="K11" s="5"/>
      <c r="N11" s="47"/>
      <c r="O11" s="42"/>
      <c r="P11" s="46"/>
    </row>
    <row r="12" spans="2:16" x14ac:dyDescent="0.3">
      <c r="B12">
        <f t="shared" si="3"/>
        <v>2007</v>
      </c>
      <c r="C12" s="17">
        <v>15901.442499999999</v>
      </c>
      <c r="D12" s="16">
        <v>1.0400000000000001E-2</v>
      </c>
      <c r="E12" s="21">
        <f t="shared" si="0"/>
        <v>165.37500200000002</v>
      </c>
      <c r="F12" s="21">
        <f>'2022-BBData'!$J$5*'ExpDiv&amp;BB'!E12</f>
        <v>15.427642921630655</v>
      </c>
      <c r="G12" s="21">
        <f t="shared" si="1"/>
        <v>180.80264492163067</v>
      </c>
      <c r="H12" s="16">
        <f t="shared" si="2"/>
        <v>1.1370203987570982E-2</v>
      </c>
      <c r="J12" s="8" t="s">
        <v>149</v>
      </c>
      <c r="K12" s="22" t="s">
        <v>121</v>
      </c>
      <c r="L12" s="13">
        <f>AVERAGE(H23:H27)</f>
        <v>1.2004311517647054E-2</v>
      </c>
      <c r="N12" s="45">
        <f>AVERAGE(D23:D27)</f>
        <v>1.098E-2</v>
      </c>
      <c r="O12" s="42"/>
      <c r="P12" s="46">
        <f t="shared" si="4"/>
        <v>1.0243115176470537E-3</v>
      </c>
    </row>
    <row r="13" spans="2:16" x14ac:dyDescent="0.3">
      <c r="B13">
        <f t="shared" si="3"/>
        <v>2008</v>
      </c>
      <c r="C13" s="17">
        <v>14028.762499999999</v>
      </c>
      <c r="D13" s="16">
        <v>1.52E-2</v>
      </c>
      <c r="E13" s="21">
        <f t="shared" si="0"/>
        <v>213.23718999999997</v>
      </c>
      <c r="F13" s="21">
        <f>'2022-BBData'!$J$5*'ExpDiv&amp;BB'!E13</f>
        <v>19.892651157349103</v>
      </c>
      <c r="G13" s="21">
        <f t="shared" si="1"/>
        <v>233.12984115734906</v>
      </c>
      <c r="H13" s="16">
        <f t="shared" si="2"/>
        <v>1.6617990443372969E-2</v>
      </c>
      <c r="K13" s="5"/>
      <c r="N13" s="47"/>
      <c r="O13" s="42"/>
      <c r="P13" s="46"/>
    </row>
    <row r="14" spans="2:16" x14ac:dyDescent="0.3">
      <c r="B14">
        <f t="shared" si="3"/>
        <v>2009</v>
      </c>
      <c r="C14" s="17">
        <v>13941.4825</v>
      </c>
      <c r="D14" s="16">
        <v>1.24E-2</v>
      </c>
      <c r="E14" s="21">
        <f t="shared" si="0"/>
        <v>172.87438299999999</v>
      </c>
      <c r="F14" s="21">
        <f>'2022-BBData'!$J$5*'ExpDiv&amp;BB'!E14</f>
        <v>16.127251513026234</v>
      </c>
      <c r="G14" s="21">
        <f t="shared" si="1"/>
        <v>189.00163451302623</v>
      </c>
      <c r="H14" s="16">
        <f t="shared" si="2"/>
        <v>1.3556781677488475E-2</v>
      </c>
      <c r="J14" s="8" t="s">
        <v>149</v>
      </c>
      <c r="K14" s="22" t="s">
        <v>144</v>
      </c>
      <c r="L14" s="13">
        <f>AVERAGE(H25:H27)</f>
        <v>1.137020398757098E-2</v>
      </c>
      <c r="N14" s="45">
        <f>AVERAGE(D25:D27)</f>
        <v>1.0400000000000001E-2</v>
      </c>
      <c r="O14" s="42"/>
      <c r="P14" s="46">
        <f t="shared" si="4"/>
        <v>9.702039875709792E-4</v>
      </c>
    </row>
    <row r="15" spans="2:16" x14ac:dyDescent="0.3">
      <c r="B15">
        <f t="shared" si="3"/>
        <v>2010</v>
      </c>
      <c r="C15" s="17">
        <v>18207.560833333333</v>
      </c>
      <c r="D15" s="16">
        <v>1.1100000000000002E-2</v>
      </c>
      <c r="E15" s="21">
        <f t="shared" si="0"/>
        <v>202.10392525000003</v>
      </c>
      <c r="F15" s="21">
        <f>'2022-BBData'!$J$5*'ExpDiv&amp;BB'!E15</f>
        <v>18.854041748201663</v>
      </c>
      <c r="G15" s="21">
        <f t="shared" si="1"/>
        <v>220.9579669982017</v>
      </c>
      <c r="H15" s="16">
        <f t="shared" si="2"/>
        <v>1.2135506179042107E-2</v>
      </c>
      <c r="P15" s="1"/>
    </row>
    <row r="16" spans="2:16" x14ac:dyDescent="0.3">
      <c r="B16">
        <f t="shared" si="3"/>
        <v>2011</v>
      </c>
      <c r="C16" s="17">
        <v>17724.382500000003</v>
      </c>
      <c r="D16" s="16">
        <v>1.4099999999999998E-2</v>
      </c>
      <c r="E16" s="21">
        <f t="shared" si="0"/>
        <v>249.91379325</v>
      </c>
      <c r="F16" s="21">
        <f>'2022-BBData'!$J$5*'ExpDiv&amp;BB'!E16</f>
        <v>23.31416911155187</v>
      </c>
      <c r="G16" s="21">
        <f t="shared" si="1"/>
        <v>273.22796236155187</v>
      </c>
      <c r="H16" s="16">
        <f t="shared" si="2"/>
        <v>1.5415372713918345E-2</v>
      </c>
      <c r="P16" s="1"/>
    </row>
    <row r="17" spans="2:16" x14ac:dyDescent="0.3">
      <c r="B17">
        <f t="shared" si="3"/>
        <v>2012</v>
      </c>
      <c r="C17" s="17">
        <v>17834.851666666666</v>
      </c>
      <c r="D17" s="16">
        <v>1.6399999999999998E-2</v>
      </c>
      <c r="E17" s="21">
        <f t="shared" si="0"/>
        <v>292.49156733333325</v>
      </c>
      <c r="F17" s="21">
        <f>'2022-BBData'!$J$5*'ExpDiv&amp;BB'!E17</f>
        <v>27.28620047670055</v>
      </c>
      <c r="G17" s="21">
        <f t="shared" si="1"/>
        <v>319.77776781003382</v>
      </c>
      <c r="H17" s="16">
        <f t="shared" si="2"/>
        <v>1.7929937057323465E-2</v>
      </c>
      <c r="P17" s="1"/>
    </row>
    <row r="18" spans="2:16" x14ac:dyDescent="0.3">
      <c r="B18">
        <f t="shared" si="3"/>
        <v>2013</v>
      </c>
      <c r="C18" s="17">
        <v>19727.074999999997</v>
      </c>
      <c r="D18" s="16">
        <v>1.4999999999999999E-2</v>
      </c>
      <c r="E18" s="21">
        <f t="shared" si="0"/>
        <v>295.90612499999992</v>
      </c>
      <c r="F18" s="21">
        <f>'2022-BBData'!$J$5*'ExpDiv&amp;BB'!E18</f>
        <v>27.60474061746892</v>
      </c>
      <c r="G18" s="21">
        <f t="shared" si="1"/>
        <v>323.51086561746882</v>
      </c>
      <c r="H18" s="16">
        <f t="shared" si="2"/>
        <v>1.6399332674381217E-2</v>
      </c>
      <c r="P18" s="1"/>
    </row>
    <row r="19" spans="2:16" x14ac:dyDescent="0.3">
      <c r="B19">
        <f t="shared" si="3"/>
        <v>2014</v>
      </c>
      <c r="C19" s="17">
        <v>24940.999166666665</v>
      </c>
      <c r="D19" s="16">
        <v>1.29E-2</v>
      </c>
      <c r="E19" s="21">
        <f t="shared" si="0"/>
        <v>321.73888925</v>
      </c>
      <c r="F19" s="21">
        <f>'2022-BBData'!$J$5*'ExpDiv&amp;BB'!E19</f>
        <v>30.014649356443069</v>
      </c>
      <c r="G19" s="21">
        <f t="shared" si="1"/>
        <v>351.75353860644304</v>
      </c>
      <c r="H19" s="16">
        <f t="shared" si="2"/>
        <v>1.410342609996785E-2</v>
      </c>
      <c r="P19" s="1"/>
    </row>
    <row r="20" spans="2:16" x14ac:dyDescent="0.3">
      <c r="B20">
        <f t="shared" si="3"/>
        <v>2015</v>
      </c>
      <c r="C20" s="17">
        <v>27382.92</v>
      </c>
      <c r="D20" s="16">
        <v>1.3899999999999999E-2</v>
      </c>
      <c r="E20" s="21">
        <f t="shared" si="0"/>
        <v>380.62258799999995</v>
      </c>
      <c r="F20" s="21">
        <f>'2022-BBData'!$J$5*'ExpDiv&amp;BB'!E20</f>
        <v>35.507841599729439</v>
      </c>
      <c r="G20" s="21">
        <f t="shared" si="1"/>
        <v>416.13042959972938</v>
      </c>
      <c r="H20" s="16">
        <f t="shared" si="2"/>
        <v>1.5196714944926597E-2</v>
      </c>
      <c r="P20" s="1"/>
    </row>
    <row r="21" spans="2:16" x14ac:dyDescent="0.3">
      <c r="B21">
        <f t="shared" si="3"/>
        <v>2016</v>
      </c>
      <c r="C21" s="17">
        <v>26505.693333333333</v>
      </c>
      <c r="D21" s="16">
        <v>1.4299999999999998E-2</v>
      </c>
      <c r="E21" s="21">
        <f t="shared" si="0"/>
        <v>379.03141466666659</v>
      </c>
      <c r="F21" s="21">
        <f>'2022-BBData'!$J$5*'ExpDiv&amp;BB'!E21</f>
        <v>35.359402877333615</v>
      </c>
      <c r="G21" s="21">
        <f t="shared" si="1"/>
        <v>414.39081754400019</v>
      </c>
      <c r="H21" s="16">
        <f t="shared" si="2"/>
        <v>1.5634030482910094E-2</v>
      </c>
      <c r="P21" s="1"/>
    </row>
    <row r="22" spans="2:16" x14ac:dyDescent="0.3">
      <c r="B22">
        <f t="shared" si="3"/>
        <v>2017</v>
      </c>
      <c r="C22" s="17">
        <v>31162.837499999998</v>
      </c>
      <c r="D22" s="16">
        <v>1.2199999999999999E-2</v>
      </c>
      <c r="E22" s="21">
        <f t="shared" si="0"/>
        <v>380.18661749999995</v>
      </c>
      <c r="F22" s="21">
        <f>'2022-BBData'!$J$5*'ExpDiv&amp;BB'!E22</f>
        <v>35.467170415348356</v>
      </c>
      <c r="G22" s="21">
        <f t="shared" si="1"/>
        <v>415.65378791534829</v>
      </c>
      <c r="H22" s="16">
        <f t="shared" si="2"/>
        <v>1.3338123908496726E-2</v>
      </c>
      <c r="P22" s="1"/>
    </row>
    <row r="23" spans="2:16" x14ac:dyDescent="0.3">
      <c r="B23">
        <f t="shared" si="3"/>
        <v>2018</v>
      </c>
      <c r="C23" s="17">
        <v>35683.952499999999</v>
      </c>
      <c r="D23" s="16">
        <v>1.1899999999999999E-2</v>
      </c>
      <c r="E23" s="21">
        <f t="shared" si="0"/>
        <v>424.63903474999995</v>
      </c>
      <c r="F23" s="21">
        <f>'2022-BBData'!$J$5*'ExpDiv&amp;BB'!E23</f>
        <v>39.61408507622518</v>
      </c>
      <c r="G23" s="21">
        <f t="shared" si="1"/>
        <v>464.25311982622515</v>
      </c>
      <c r="H23" s="16">
        <f t="shared" si="2"/>
        <v>1.30101372550091E-2</v>
      </c>
      <c r="P23" s="1"/>
    </row>
    <row r="24" spans="2:16" x14ac:dyDescent="0.3">
      <c r="B24">
        <f t="shared" si="3"/>
        <v>2019</v>
      </c>
      <c r="C24" s="17">
        <v>38716.272499999999</v>
      </c>
      <c r="D24" s="16">
        <v>1.18E-2</v>
      </c>
      <c r="E24" s="21">
        <f t="shared" si="0"/>
        <v>456.85201549999999</v>
      </c>
      <c r="F24" s="21">
        <f>'2022-BBData'!$J$5*'ExpDiv&amp;BB'!E24</f>
        <v>42.619196843071073</v>
      </c>
      <c r="G24" s="21">
        <f t="shared" si="1"/>
        <v>499.47121234307104</v>
      </c>
      <c r="H24" s="16">
        <f t="shared" si="2"/>
        <v>1.2900808370513227E-2</v>
      </c>
      <c r="P24" s="1"/>
    </row>
    <row r="25" spans="2:16" x14ac:dyDescent="0.3">
      <c r="B25">
        <f t="shared" si="3"/>
        <v>2020</v>
      </c>
      <c r="C25" s="17">
        <v>37947.085000000006</v>
      </c>
      <c r="D25" s="16">
        <v>9.7999999999999997E-3</v>
      </c>
      <c r="E25" s="21">
        <f t="shared" si="0"/>
        <v>371.88143300000007</v>
      </c>
      <c r="F25" s="21">
        <f>'2022-BBData'!$J$5*'ExpDiv&amp;BB'!E25</f>
        <v>34.692389346174068</v>
      </c>
      <c r="G25" s="21">
        <f t="shared" si="1"/>
        <v>406.57382234617415</v>
      </c>
      <c r="H25" s="16">
        <f t="shared" si="2"/>
        <v>1.0714230680595732E-2</v>
      </c>
      <c r="P25" s="1"/>
    </row>
    <row r="26" spans="2:16" x14ac:dyDescent="0.3">
      <c r="B26">
        <f t="shared" si="3"/>
        <v>2021</v>
      </c>
      <c r="C26" s="17">
        <v>53499.052499999998</v>
      </c>
      <c r="D26" s="16">
        <v>9.4000000000000004E-3</v>
      </c>
      <c r="E26" s="21">
        <f t="shared" si="0"/>
        <v>502.89109350000001</v>
      </c>
      <c r="F26" s="21">
        <f>'2022-BBData'!$J$5*'ExpDiv&amp;BB'!E26</f>
        <v>46.914129252656785</v>
      </c>
      <c r="G26" s="21">
        <f t="shared" si="1"/>
        <v>549.80522275265685</v>
      </c>
      <c r="H26" s="16">
        <f t="shared" si="2"/>
        <v>1.0276915142612234E-2</v>
      </c>
      <c r="P26" s="1"/>
    </row>
    <row r="27" spans="2:16" x14ac:dyDescent="0.3">
      <c r="B27">
        <f t="shared" si="3"/>
        <v>2022</v>
      </c>
      <c r="C27" s="17">
        <v>58141.450000000004</v>
      </c>
      <c r="D27" s="16">
        <v>1.2E-2</v>
      </c>
      <c r="E27" s="21">
        <f t="shared" si="0"/>
        <v>697.69740000000002</v>
      </c>
      <c r="F27" s="21">
        <f>'2022-BBData'!$J$5*'ExpDiv&amp;BB'!E27</f>
        <v>65.087384576721647</v>
      </c>
      <c r="G27" s="21">
        <f t="shared" si="1"/>
        <v>762.78478457672168</v>
      </c>
      <c r="H27" s="16">
        <f t="shared" si="2"/>
        <v>1.3119466139504977E-2</v>
      </c>
      <c r="P27" s="1"/>
    </row>
    <row r="28" spans="2:16" x14ac:dyDescent="0.3">
      <c r="D28" s="16"/>
    </row>
    <row r="29" spans="2:16" x14ac:dyDescent="0.3">
      <c r="B29" s="20" t="s">
        <v>165</v>
      </c>
    </row>
  </sheetData>
  <sheetProtection algorithmName="SHA-512" hashValue="FyMhYBQZw0jfTPa8p1+ExclLehfAq2G7JNgv6kjbDrqst74gEedOquRQMYlv1EM4F+oLugRjt9P9WOoJAn10Hw==" saltValue="eko+GRoUdEV/Jed9braAhA==" spinCount="100000" sheet="1" objects="1" scenarios="1"/>
  <pageMargins left="0.7" right="0.7" top="0.75" bottom="0.75" header="0.3" footer="0.3"/>
  <pageSetup orientation="portrait" r:id="rId1"/>
  <ignoredErrors>
    <ignoredError sqref="N4 N6:N14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70305-7978-4468-BD3F-EA5D14276307}">
  <dimension ref="B2:W29"/>
  <sheetViews>
    <sheetView showGridLines="0" topLeftCell="C1" workbookViewId="0">
      <selection activeCell="G23" sqref="G23"/>
    </sheetView>
  </sheetViews>
  <sheetFormatPr defaultRowHeight="14.4" x14ac:dyDescent="0.3"/>
  <cols>
    <col min="1" max="1" width="1.88671875" customWidth="1"/>
    <col min="3" max="3" width="20" bestFit="1" customWidth="1"/>
    <col min="5" max="5" width="10.33203125" bestFit="1" customWidth="1"/>
    <col min="6" max="6" width="16.77734375" customWidth="1"/>
    <col min="7" max="7" width="17.6640625" customWidth="1"/>
    <col min="8" max="8" width="15.6640625" bestFit="1" customWidth="1"/>
    <col min="9" max="9" width="16.6640625" bestFit="1" customWidth="1"/>
    <col min="10" max="10" width="16.6640625" customWidth="1"/>
    <col min="11" max="11" width="18.33203125" bestFit="1" customWidth="1"/>
    <col min="12" max="12" width="7.88671875" bestFit="1" customWidth="1"/>
    <col min="13" max="16" width="16.6640625" customWidth="1"/>
    <col min="17" max="17" width="9.77734375" customWidth="1"/>
    <col min="21" max="21" width="8.5546875" bestFit="1" customWidth="1"/>
    <col min="22" max="22" width="8.6640625" bestFit="1" customWidth="1"/>
    <col min="23" max="23" width="12.33203125" bestFit="1" customWidth="1"/>
  </cols>
  <sheetData>
    <row r="2" spans="2:23" x14ac:dyDescent="0.3">
      <c r="B2" s="8" t="s">
        <v>0</v>
      </c>
      <c r="C2" s="8" t="s">
        <v>129</v>
      </c>
      <c r="D2" s="8" t="s">
        <v>136</v>
      </c>
      <c r="E2" s="8" t="s">
        <v>137</v>
      </c>
      <c r="F2" s="8" t="s">
        <v>138</v>
      </c>
      <c r="G2" s="8" t="s">
        <v>141</v>
      </c>
      <c r="H2" s="8" t="s">
        <v>139</v>
      </c>
      <c r="I2" s="8" t="s">
        <v>140</v>
      </c>
      <c r="J2" s="19"/>
      <c r="K2" s="19"/>
      <c r="L2" s="19"/>
      <c r="M2" s="19"/>
      <c r="N2" s="19"/>
      <c r="O2" s="19"/>
      <c r="P2" s="19"/>
      <c r="Q2" s="50" t="s">
        <v>0</v>
      </c>
      <c r="R2" s="51" t="s">
        <v>1</v>
      </c>
      <c r="S2" s="51" t="s">
        <v>2</v>
      </c>
      <c r="T2" s="51" t="s">
        <v>3</v>
      </c>
      <c r="U2" s="51" t="s">
        <v>4</v>
      </c>
      <c r="V2" s="51" t="s">
        <v>5</v>
      </c>
      <c r="W2" s="51" t="s">
        <v>6</v>
      </c>
    </row>
    <row r="3" spans="2:23" x14ac:dyDescent="0.3">
      <c r="B3">
        <v>1998</v>
      </c>
      <c r="C3">
        <v>3300.7691666666665</v>
      </c>
      <c r="D3">
        <v>12.86</v>
      </c>
      <c r="E3" s="21">
        <f>C3/D3</f>
        <v>256.66945308449976</v>
      </c>
      <c r="F3" s="5" t="s">
        <v>142</v>
      </c>
      <c r="G3" s="5" t="s">
        <v>142</v>
      </c>
      <c r="H3" s="5" t="s">
        <v>142</v>
      </c>
      <c r="I3" s="5" t="s">
        <v>142</v>
      </c>
      <c r="J3" s="5"/>
      <c r="K3" s="8" t="s">
        <v>143</v>
      </c>
      <c r="L3" s="12" t="s">
        <v>131</v>
      </c>
      <c r="M3" s="13">
        <f>AVERAGE(I13:I27)</f>
        <v>0.11147770737467627</v>
      </c>
      <c r="N3" s="43"/>
      <c r="O3" s="43"/>
      <c r="P3" s="43"/>
      <c r="Q3" s="52">
        <v>1998</v>
      </c>
      <c r="R3" s="50">
        <v>4322</v>
      </c>
      <c r="S3" s="50">
        <v>2741.22</v>
      </c>
      <c r="T3" s="50">
        <v>3739.96</v>
      </c>
      <c r="U3" s="50">
        <v>12.86</v>
      </c>
      <c r="V3" s="50">
        <v>2.2599999999999998</v>
      </c>
      <c r="W3" s="53">
        <v>1.8200000000000001E-2</v>
      </c>
    </row>
    <row r="4" spans="2:23" x14ac:dyDescent="0.3">
      <c r="B4">
        <v>1999</v>
      </c>
      <c r="C4">
        <v>4180.2249999999995</v>
      </c>
      <c r="D4">
        <v>19.760000000000002</v>
      </c>
      <c r="E4" s="21">
        <f t="shared" ref="E4:E27" si="0">C4/D4</f>
        <v>211.54984817813761</v>
      </c>
      <c r="F4" s="5" t="s">
        <v>142</v>
      </c>
      <c r="G4" s="5" t="s">
        <v>142</v>
      </c>
      <c r="H4" s="5" t="s">
        <v>142</v>
      </c>
      <c r="I4" s="5" t="s">
        <v>142</v>
      </c>
      <c r="J4" s="5"/>
      <c r="K4" s="1"/>
      <c r="L4" s="3"/>
      <c r="N4" s="44"/>
      <c r="O4" s="44"/>
      <c r="P4" s="44"/>
      <c r="Q4" s="52">
        <v>1999</v>
      </c>
      <c r="R4" s="50">
        <v>6150.69</v>
      </c>
      <c r="S4" s="50">
        <v>3183.47</v>
      </c>
      <c r="T4" s="50">
        <v>5001.28</v>
      </c>
      <c r="U4" s="50">
        <v>19.760000000000002</v>
      </c>
      <c r="V4" s="50">
        <v>3.4</v>
      </c>
      <c r="W4" s="53">
        <v>1.23E-2</v>
      </c>
    </row>
    <row r="5" spans="2:23" x14ac:dyDescent="0.3">
      <c r="B5">
        <v>2000</v>
      </c>
      <c r="C5">
        <v>4501.8466666666654</v>
      </c>
      <c r="D5">
        <v>23.89</v>
      </c>
      <c r="E5" s="21">
        <f t="shared" si="0"/>
        <v>188.44063066834096</v>
      </c>
      <c r="F5" s="5" t="s">
        <v>142</v>
      </c>
      <c r="G5" s="5" t="s">
        <v>142</v>
      </c>
      <c r="H5" s="5" t="s">
        <v>142</v>
      </c>
      <c r="I5" s="5" t="s">
        <v>142</v>
      </c>
      <c r="J5" s="5"/>
      <c r="K5" s="8" t="s">
        <v>143</v>
      </c>
      <c r="L5" s="12" t="s">
        <v>122</v>
      </c>
      <c r="M5" s="13">
        <f>AVERAGE(H10:H27)</f>
        <v>0.11270406725217194</v>
      </c>
      <c r="N5" s="43"/>
      <c r="O5" s="43"/>
      <c r="P5" s="43"/>
      <c r="Q5" s="52">
        <v>2000</v>
      </c>
      <c r="R5" s="50">
        <v>5542.81</v>
      </c>
      <c r="S5" s="50">
        <v>3436.75</v>
      </c>
      <c r="T5" s="50">
        <v>3604.38</v>
      </c>
      <c r="U5" s="50">
        <v>23.89</v>
      </c>
      <c r="V5" s="50">
        <v>3.6</v>
      </c>
      <c r="W5" s="53">
        <v>1.2500000000000001E-2</v>
      </c>
    </row>
    <row r="6" spans="2:23" x14ac:dyDescent="0.3">
      <c r="B6">
        <v>2001</v>
      </c>
      <c r="C6">
        <v>3475.9216666666666</v>
      </c>
      <c r="D6">
        <v>16.55</v>
      </c>
      <c r="E6" s="21">
        <f t="shared" si="0"/>
        <v>210.02547834843907</v>
      </c>
      <c r="F6" s="16">
        <f>_xlfn.RRI(3,E3,E6)</f>
        <v>-6.466769943112638E-2</v>
      </c>
      <c r="G6" s="5" t="s">
        <v>142</v>
      </c>
      <c r="H6" s="5" t="s">
        <v>142</v>
      </c>
      <c r="I6" s="5" t="s">
        <v>142</v>
      </c>
      <c r="J6" s="5"/>
      <c r="K6" s="1"/>
      <c r="L6" s="3"/>
      <c r="N6" s="44"/>
      <c r="O6" s="44"/>
      <c r="P6" s="44"/>
      <c r="Q6" s="52">
        <v>2001</v>
      </c>
      <c r="R6" s="50">
        <v>3759.96</v>
      </c>
      <c r="S6" s="50">
        <v>2594.87</v>
      </c>
      <c r="T6" s="50">
        <v>3469.35</v>
      </c>
      <c r="U6" s="50">
        <v>16.55</v>
      </c>
      <c r="V6" s="50">
        <v>2.38</v>
      </c>
      <c r="W6" s="53">
        <v>1.95E-2</v>
      </c>
    </row>
    <row r="7" spans="2:23" x14ac:dyDescent="0.3">
      <c r="B7">
        <v>2002</v>
      </c>
      <c r="C7">
        <v>3230.5783333333334</v>
      </c>
      <c r="D7">
        <v>14.51</v>
      </c>
      <c r="E7" s="21">
        <f t="shared" si="0"/>
        <v>222.64495750057432</v>
      </c>
      <c r="F7" s="16">
        <f t="shared" ref="F7:F27" si="1">_xlfn.RRI(3,E4,E7)</f>
        <v>1.7185237368739781E-2</v>
      </c>
      <c r="G7" s="5" t="s">
        <v>142</v>
      </c>
      <c r="H7" s="5" t="s">
        <v>142</v>
      </c>
      <c r="I7" s="5" t="s">
        <v>142</v>
      </c>
      <c r="J7" s="5"/>
      <c r="K7" s="8" t="s">
        <v>143</v>
      </c>
      <c r="L7" s="12" t="s">
        <v>121</v>
      </c>
      <c r="M7" s="13">
        <f>AVERAGE(G8:G27)</f>
        <v>0.11089137172917245</v>
      </c>
      <c r="N7" s="43"/>
      <c r="O7" s="43"/>
      <c r="P7" s="43"/>
      <c r="Q7" s="52">
        <v>2002</v>
      </c>
      <c r="R7" s="50">
        <v>3538.49</v>
      </c>
      <c r="S7" s="50">
        <v>2828.48</v>
      </c>
      <c r="T7" s="50">
        <v>3048.72</v>
      </c>
      <c r="U7" s="50">
        <v>14.51</v>
      </c>
      <c r="V7" s="50">
        <v>2.23</v>
      </c>
      <c r="W7" s="53">
        <v>2.2100000000000002E-2</v>
      </c>
    </row>
    <row r="8" spans="2:23" x14ac:dyDescent="0.3">
      <c r="B8">
        <v>2003</v>
      </c>
      <c r="C8">
        <v>3967.6383333333338</v>
      </c>
      <c r="D8">
        <v>16.18</v>
      </c>
      <c r="E8" s="21">
        <f t="shared" si="0"/>
        <v>245.21868562010715</v>
      </c>
      <c r="F8" s="16">
        <f t="shared" si="1"/>
        <v>9.1757884655807143E-2</v>
      </c>
      <c r="G8" s="16">
        <f>_xlfn.RRI(5,E3,E8)</f>
        <v>-9.0862037857036837E-3</v>
      </c>
      <c r="H8" s="5" t="s">
        <v>142</v>
      </c>
      <c r="I8" s="5" t="s">
        <v>142</v>
      </c>
      <c r="J8" s="5"/>
      <c r="K8" s="1"/>
      <c r="L8" s="3"/>
      <c r="N8" s="44"/>
      <c r="O8" s="44"/>
      <c r="P8" s="44"/>
      <c r="Q8" s="52">
        <v>2003</v>
      </c>
      <c r="R8" s="50">
        <v>6249.6</v>
      </c>
      <c r="S8" s="50">
        <v>2904.44</v>
      </c>
      <c r="T8" s="50">
        <v>5590.6</v>
      </c>
      <c r="U8" s="50">
        <v>16.18</v>
      </c>
      <c r="V8" s="50">
        <v>2.82</v>
      </c>
      <c r="W8" s="53">
        <v>2.0299999999999999E-2</v>
      </c>
    </row>
    <row r="9" spans="2:23" x14ac:dyDescent="0.3">
      <c r="B9">
        <v>2004</v>
      </c>
      <c r="C9">
        <v>5551.600833333333</v>
      </c>
      <c r="D9">
        <v>16.559999999999999</v>
      </c>
      <c r="E9" s="21">
        <f t="shared" si="0"/>
        <v>335.24159621578099</v>
      </c>
      <c r="F9" s="16">
        <f t="shared" si="1"/>
        <v>0.16867917626306261</v>
      </c>
      <c r="G9" s="16">
        <f t="shared" ref="G9:G27" si="2">_xlfn.RRI(5,E4,E9)</f>
        <v>9.6450516236254558E-2</v>
      </c>
      <c r="H9" s="5" t="s">
        <v>142</v>
      </c>
      <c r="I9" s="5" t="s">
        <v>142</v>
      </c>
      <c r="J9" s="5"/>
      <c r="K9" s="8" t="s">
        <v>143</v>
      </c>
      <c r="L9" s="12" t="s">
        <v>144</v>
      </c>
      <c r="M9" s="13">
        <f>AVERAGE(F6:F27)</f>
        <v>0.10639643046573223</v>
      </c>
      <c r="N9" s="43"/>
      <c r="O9" s="43"/>
      <c r="P9" s="43"/>
      <c r="Q9" s="52">
        <v>2004</v>
      </c>
      <c r="R9" s="50">
        <v>6954.86</v>
      </c>
      <c r="S9" s="50">
        <v>4227.5</v>
      </c>
      <c r="T9" s="50">
        <v>6492.82</v>
      </c>
      <c r="U9" s="50">
        <v>16.559999999999999</v>
      </c>
      <c r="V9" s="50">
        <v>3.32</v>
      </c>
      <c r="W9" s="53">
        <v>0.02</v>
      </c>
    </row>
    <row r="10" spans="2:23" x14ac:dyDescent="0.3">
      <c r="B10">
        <v>2005</v>
      </c>
      <c r="C10">
        <v>7498.3674999999976</v>
      </c>
      <c r="D10">
        <v>16.98</v>
      </c>
      <c r="E10" s="21">
        <f t="shared" si="0"/>
        <v>441.5999705535923</v>
      </c>
      <c r="F10" s="16">
        <f t="shared" si="1"/>
        <v>0.25643123381129151</v>
      </c>
      <c r="G10" s="16">
        <f t="shared" si="2"/>
        <v>0.1856892908676413</v>
      </c>
      <c r="H10" s="16">
        <f>_xlfn.RRI(7,E3,E10)</f>
        <v>8.0600038437381061E-2</v>
      </c>
      <c r="I10" s="5" t="s">
        <v>142</v>
      </c>
      <c r="J10" s="5"/>
      <c r="K10" s="5"/>
      <c r="L10" s="5"/>
      <c r="M10" s="5"/>
      <c r="N10" s="5"/>
      <c r="O10" s="5"/>
      <c r="P10" s="5"/>
      <c r="Q10" s="52">
        <v>2005</v>
      </c>
      <c r="R10" s="50">
        <v>11356.95</v>
      </c>
      <c r="S10" s="50">
        <v>6118.42</v>
      </c>
      <c r="T10" s="50">
        <v>11279.96</v>
      </c>
      <c r="U10" s="50">
        <v>16.98</v>
      </c>
      <c r="V10" s="50">
        <v>4.16</v>
      </c>
      <c r="W10" s="53">
        <v>1.4799999999999999E-2</v>
      </c>
    </row>
    <row r="11" spans="2:23" x14ac:dyDescent="0.3">
      <c r="B11">
        <v>2006</v>
      </c>
      <c r="C11">
        <v>11663.581666666665</v>
      </c>
      <c r="D11">
        <v>20.72</v>
      </c>
      <c r="E11" s="21">
        <f t="shared" si="0"/>
        <v>562.9141731016731</v>
      </c>
      <c r="F11" s="16">
        <f t="shared" si="1"/>
        <v>0.31915615372920048</v>
      </c>
      <c r="G11" s="16">
        <f t="shared" si="2"/>
        <v>0.21796284562478663</v>
      </c>
      <c r="H11" s="16">
        <f t="shared" ref="H11:H27" si="3">_xlfn.RRI(7,E4,E11)</f>
        <v>0.15005469443738084</v>
      </c>
      <c r="I11" s="5" t="s">
        <v>142</v>
      </c>
      <c r="J11" s="5"/>
      <c r="K11" s="5"/>
      <c r="L11" s="5"/>
      <c r="M11" s="5"/>
      <c r="N11" s="5"/>
      <c r="O11" s="5"/>
      <c r="P11" s="5"/>
      <c r="Q11" s="52">
        <v>2006</v>
      </c>
      <c r="R11" s="50">
        <v>14723.88</v>
      </c>
      <c r="S11" s="50">
        <v>8799.01</v>
      </c>
      <c r="T11" s="50">
        <v>13072.1</v>
      </c>
      <c r="U11" s="50">
        <v>20.72</v>
      </c>
      <c r="V11" s="50">
        <v>4.88</v>
      </c>
      <c r="W11" s="53">
        <v>1.3100000000000001E-2</v>
      </c>
    </row>
    <row r="12" spans="2:23" x14ac:dyDescent="0.3">
      <c r="B12">
        <v>2007</v>
      </c>
      <c r="C12">
        <v>15901.442499999999</v>
      </c>
      <c r="D12">
        <v>22.61</v>
      </c>
      <c r="E12" s="21">
        <f t="shared" si="0"/>
        <v>703.29245908889868</v>
      </c>
      <c r="F12" s="16">
        <f t="shared" si="1"/>
        <v>0.28014555820533205</v>
      </c>
      <c r="G12" s="16">
        <f t="shared" si="2"/>
        <v>0.25864895461683535</v>
      </c>
      <c r="H12" s="16">
        <f t="shared" si="3"/>
        <v>0.20700417720211273</v>
      </c>
      <c r="I12" s="5" t="s">
        <v>142</v>
      </c>
      <c r="J12" s="5"/>
      <c r="K12" s="5"/>
      <c r="L12" s="5"/>
      <c r="M12" s="5"/>
      <c r="N12" s="5"/>
      <c r="O12" s="5"/>
      <c r="P12" s="5"/>
      <c r="Q12" s="52">
        <v>2007</v>
      </c>
      <c r="R12" s="50">
        <v>21206.77</v>
      </c>
      <c r="S12" s="50">
        <v>12425.52</v>
      </c>
      <c r="T12" s="50">
        <v>15644.44</v>
      </c>
      <c r="U12" s="50">
        <v>22.61</v>
      </c>
      <c r="V12" s="50">
        <v>5.47</v>
      </c>
      <c r="W12" s="53">
        <v>1.0400000000000001E-2</v>
      </c>
    </row>
    <row r="13" spans="2:23" x14ac:dyDescent="0.3">
      <c r="B13">
        <v>2008</v>
      </c>
      <c r="C13">
        <v>14028.762499999999</v>
      </c>
      <c r="D13">
        <v>15.66</v>
      </c>
      <c r="E13" s="21">
        <f t="shared" si="0"/>
        <v>895.83413154533832</v>
      </c>
      <c r="F13" s="16">
        <f t="shared" si="1"/>
        <v>0.26590035931780043</v>
      </c>
      <c r="G13" s="16">
        <f t="shared" si="2"/>
        <v>0.29579055179663083</v>
      </c>
      <c r="H13" s="16">
        <f t="shared" si="3"/>
        <v>0.23025081207427256</v>
      </c>
      <c r="I13" s="16">
        <f>_xlfn.RRI(10,E3,E13)</f>
        <v>0.1331446221817485</v>
      </c>
      <c r="J13" s="16"/>
      <c r="K13" s="16"/>
      <c r="L13" s="16"/>
      <c r="M13" s="16"/>
      <c r="N13" s="16"/>
      <c r="O13" s="16"/>
      <c r="P13" s="16"/>
      <c r="Q13" s="52">
        <v>2008</v>
      </c>
      <c r="R13" s="50">
        <v>17735.7</v>
      </c>
      <c r="S13" s="50">
        <v>7697.39</v>
      </c>
      <c r="T13" s="50">
        <v>9708.5</v>
      </c>
      <c r="U13" s="50">
        <v>15.66</v>
      </c>
      <c r="V13" s="50">
        <v>3.38</v>
      </c>
      <c r="W13" s="53">
        <v>1.52E-2</v>
      </c>
    </row>
    <row r="14" spans="2:23" x14ac:dyDescent="0.3">
      <c r="B14">
        <v>2009</v>
      </c>
      <c r="C14">
        <v>13941.4825</v>
      </c>
      <c r="D14">
        <v>20.13</v>
      </c>
      <c r="E14" s="21">
        <f t="shared" si="0"/>
        <v>692.57240437158475</v>
      </c>
      <c r="F14" s="16">
        <f t="shared" si="1"/>
        <v>7.1538220721417467E-2</v>
      </c>
      <c r="G14" s="16">
        <f t="shared" si="2"/>
        <v>0.15616936218873967</v>
      </c>
      <c r="H14" s="16">
        <f t="shared" si="3"/>
        <v>0.17600041285160661</v>
      </c>
      <c r="I14" s="16">
        <f t="shared" ref="I14:I27" si="4">_xlfn.RRI(10,E4,E14)</f>
        <v>0.12591407044604641</v>
      </c>
      <c r="J14" s="16"/>
      <c r="K14" s="16"/>
      <c r="L14" s="16"/>
      <c r="M14" s="16"/>
      <c r="N14" s="16"/>
      <c r="O14" s="16"/>
      <c r="P14" s="16"/>
      <c r="Q14" s="52">
        <v>2009</v>
      </c>
      <c r="R14" s="50">
        <v>17793.009999999998</v>
      </c>
      <c r="S14" s="50">
        <v>9546.2900000000009</v>
      </c>
      <c r="T14" s="50">
        <v>17527.77</v>
      </c>
      <c r="U14" s="50">
        <v>20.13</v>
      </c>
      <c r="V14" s="50">
        <v>3.75</v>
      </c>
      <c r="W14" s="53">
        <v>1.24E-2</v>
      </c>
    </row>
    <row r="15" spans="2:23" x14ac:dyDescent="0.3">
      <c r="B15">
        <v>2010</v>
      </c>
      <c r="C15">
        <v>18207.560833333333</v>
      </c>
      <c r="D15">
        <v>21.6</v>
      </c>
      <c r="E15" s="21">
        <f t="shared" si="0"/>
        <v>842.94263117283947</v>
      </c>
      <c r="F15" s="16">
        <f t="shared" si="1"/>
        <v>6.2235192833299591E-2</v>
      </c>
      <c r="G15" s="16">
        <f t="shared" si="2"/>
        <v>0.13803022470450488</v>
      </c>
      <c r="H15" s="16">
        <f t="shared" si="3"/>
        <v>0.19290635213834739</v>
      </c>
      <c r="I15" s="16">
        <f t="shared" si="4"/>
        <v>0.161615362379401</v>
      </c>
      <c r="J15" s="16"/>
      <c r="K15" s="16"/>
      <c r="L15" s="16"/>
      <c r="M15" s="16"/>
      <c r="N15" s="16"/>
      <c r="O15" s="16"/>
      <c r="P15" s="16"/>
      <c r="Q15" s="52">
        <v>2010</v>
      </c>
      <c r="R15" s="50">
        <v>21108.639999999999</v>
      </c>
      <c r="S15" s="50">
        <v>15960.15</v>
      </c>
      <c r="T15" s="50">
        <v>19445.22</v>
      </c>
      <c r="U15" s="50">
        <v>21.6</v>
      </c>
      <c r="V15" s="50">
        <v>3.58</v>
      </c>
      <c r="W15" s="53">
        <v>1.1100000000000002E-2</v>
      </c>
    </row>
    <row r="16" spans="2:23" x14ac:dyDescent="0.3">
      <c r="B16">
        <v>2011</v>
      </c>
      <c r="C16">
        <v>17724.382500000003</v>
      </c>
      <c r="D16">
        <v>18.5</v>
      </c>
      <c r="E16" s="21">
        <f t="shared" si="0"/>
        <v>958.07472972972994</v>
      </c>
      <c r="F16" s="16">
        <f t="shared" si="1"/>
        <v>2.2642709822955576E-2</v>
      </c>
      <c r="G16" s="16">
        <f t="shared" si="2"/>
        <v>0.11222189524708859</v>
      </c>
      <c r="H16" s="16">
        <f t="shared" si="3"/>
        <v>0.16184657919591583</v>
      </c>
      <c r="I16" s="16">
        <f t="shared" si="4"/>
        <v>0.16389215329485629</v>
      </c>
      <c r="J16" s="16"/>
      <c r="K16" s="16"/>
      <c r="L16" s="16"/>
      <c r="M16" s="16"/>
      <c r="N16" s="16"/>
      <c r="O16" s="16"/>
      <c r="P16" s="16"/>
      <c r="Q16" s="52">
        <v>2011</v>
      </c>
      <c r="R16" s="50">
        <v>19811.14</v>
      </c>
      <c r="S16" s="50">
        <v>15135.86</v>
      </c>
      <c r="T16" s="50">
        <v>17404.2</v>
      </c>
      <c r="U16" s="50">
        <v>18.5</v>
      </c>
      <c r="V16" s="50">
        <v>3.42</v>
      </c>
      <c r="W16" s="53">
        <v>1.4099999999999998E-2</v>
      </c>
    </row>
    <row r="17" spans="2:23" x14ac:dyDescent="0.3">
      <c r="B17">
        <v>2012</v>
      </c>
      <c r="C17">
        <v>17834.851666666666</v>
      </c>
      <c r="D17">
        <v>17.09</v>
      </c>
      <c r="E17" s="21">
        <f t="shared" si="0"/>
        <v>1043.5840647552175</v>
      </c>
      <c r="F17" s="16">
        <f t="shared" si="1"/>
        <v>0.14644727217121156</v>
      </c>
      <c r="G17" s="16">
        <f t="shared" si="2"/>
        <v>8.2127155553680442E-2</v>
      </c>
      <c r="H17" s="16">
        <f t="shared" si="3"/>
        <v>0.13072479259056169</v>
      </c>
      <c r="I17" s="16">
        <f t="shared" si="4"/>
        <v>0.16705535991234344</v>
      </c>
      <c r="J17" s="16"/>
      <c r="K17" s="16"/>
      <c r="L17" s="16"/>
      <c r="M17" s="16"/>
      <c r="N17" s="16"/>
      <c r="O17" s="16"/>
      <c r="P17" s="16"/>
      <c r="Q17" s="52">
        <v>2012</v>
      </c>
      <c r="R17" s="50">
        <v>20203.66</v>
      </c>
      <c r="S17" s="50">
        <v>15748.98</v>
      </c>
      <c r="T17" s="50">
        <v>18835.77</v>
      </c>
      <c r="U17" s="50">
        <v>17.09</v>
      </c>
      <c r="V17" s="50">
        <v>2.97</v>
      </c>
      <c r="W17" s="53">
        <v>1.6399999999999998E-2</v>
      </c>
    </row>
    <row r="18" spans="2:23" x14ac:dyDescent="0.3">
      <c r="B18">
        <v>2013</v>
      </c>
      <c r="C18">
        <v>19727.074999999997</v>
      </c>
      <c r="D18">
        <v>17.38</v>
      </c>
      <c r="E18" s="21">
        <f t="shared" si="0"/>
        <v>1135.0445914844647</v>
      </c>
      <c r="F18" s="16">
        <f t="shared" si="1"/>
        <v>0.10426074801253815</v>
      </c>
      <c r="G18" s="16">
        <f t="shared" si="2"/>
        <v>4.8472547526111853E-2</v>
      </c>
      <c r="H18" s="16">
        <f t="shared" si="3"/>
        <v>0.10537619041460444</v>
      </c>
      <c r="I18" s="16">
        <f t="shared" si="4"/>
        <v>0.16559033150694935</v>
      </c>
      <c r="J18" s="16"/>
      <c r="K18" s="16"/>
      <c r="L18" s="16"/>
      <c r="M18" s="16"/>
      <c r="N18" s="16"/>
      <c r="O18" s="16"/>
      <c r="P18" s="16"/>
      <c r="Q18" s="52">
        <v>2013</v>
      </c>
      <c r="R18" s="50">
        <v>22467.21</v>
      </c>
      <c r="S18" s="50">
        <v>17448.71</v>
      </c>
      <c r="T18" s="50">
        <v>22386.27</v>
      </c>
      <c r="U18" s="50">
        <v>17.38</v>
      </c>
      <c r="V18" s="50">
        <v>2.78</v>
      </c>
      <c r="W18" s="53">
        <v>1.4999999999999999E-2</v>
      </c>
    </row>
    <row r="19" spans="2:23" x14ac:dyDescent="0.3">
      <c r="B19">
        <v>2014</v>
      </c>
      <c r="C19">
        <v>24940.999166666665</v>
      </c>
      <c r="D19">
        <v>18.73</v>
      </c>
      <c r="E19" s="21">
        <f t="shared" si="0"/>
        <v>1331.6070030254493</v>
      </c>
      <c r="F19" s="16">
        <f t="shared" si="1"/>
        <v>0.11598638190936783</v>
      </c>
      <c r="G19" s="16">
        <f t="shared" si="2"/>
        <v>0.13967803312103255</v>
      </c>
      <c r="H19" s="16">
        <f t="shared" si="3"/>
        <v>9.548322072207216E-2</v>
      </c>
      <c r="I19" s="16">
        <f t="shared" si="4"/>
        <v>0.14789408250677094</v>
      </c>
      <c r="J19" s="16"/>
      <c r="K19" s="16"/>
      <c r="L19" s="16"/>
      <c r="M19" s="16"/>
      <c r="N19" s="16"/>
      <c r="O19" s="16"/>
      <c r="P19" s="16"/>
      <c r="Q19" s="52">
        <v>2014</v>
      </c>
      <c r="R19" s="50">
        <v>30024.74</v>
      </c>
      <c r="S19" s="50">
        <v>22197.51</v>
      </c>
      <c r="T19" s="50">
        <v>27957.49</v>
      </c>
      <c r="U19" s="50">
        <v>18.73</v>
      </c>
      <c r="V19" s="50">
        <v>2.94</v>
      </c>
      <c r="W19" s="53">
        <v>1.29E-2</v>
      </c>
    </row>
    <row r="20" spans="2:23" x14ac:dyDescent="0.3">
      <c r="B20">
        <v>2015</v>
      </c>
      <c r="C20">
        <v>27382.92</v>
      </c>
      <c r="D20">
        <v>20.18</v>
      </c>
      <c r="E20" s="21">
        <f t="shared" si="0"/>
        <v>1356.9335976214072</v>
      </c>
      <c r="F20" s="16">
        <f t="shared" si="1"/>
        <v>9.1466437161547676E-2</v>
      </c>
      <c r="G20" s="16">
        <f t="shared" si="2"/>
        <v>9.9897248054357402E-2</v>
      </c>
      <c r="H20" s="16">
        <f t="shared" si="3"/>
        <v>6.1112840803760449E-2</v>
      </c>
      <c r="I20" s="16">
        <f t="shared" si="4"/>
        <v>0.11880128367604548</v>
      </c>
      <c r="J20" s="16"/>
      <c r="K20" s="16"/>
      <c r="L20" s="16"/>
      <c r="M20" s="16"/>
      <c r="N20" s="16"/>
      <c r="O20" s="16"/>
      <c r="P20" s="16"/>
      <c r="Q20" s="52">
        <v>2015</v>
      </c>
      <c r="R20" s="50">
        <v>29094.61</v>
      </c>
      <c r="S20" s="50">
        <v>22494.61</v>
      </c>
      <c r="T20" s="50">
        <v>25341.86</v>
      </c>
      <c r="U20" s="50">
        <v>20.18</v>
      </c>
      <c r="V20" s="50">
        <v>2.85</v>
      </c>
      <c r="W20" s="53">
        <v>1.3899999999999999E-2</v>
      </c>
    </row>
    <row r="21" spans="2:23" x14ac:dyDescent="0.3">
      <c r="B21">
        <v>2016</v>
      </c>
      <c r="C21">
        <v>26505.693333333333</v>
      </c>
      <c r="D21">
        <v>20.62</v>
      </c>
      <c r="E21" s="21">
        <f t="shared" si="0"/>
        <v>1285.4361461364369</v>
      </c>
      <c r="F21" s="16">
        <f t="shared" si="1"/>
        <v>4.234749764836554E-2</v>
      </c>
      <c r="G21" s="16">
        <f t="shared" si="2"/>
        <v>6.0547744160045713E-2</v>
      </c>
      <c r="H21" s="16">
        <f t="shared" si="3"/>
        <v>9.2368912472192699E-2</v>
      </c>
      <c r="I21" s="16">
        <f t="shared" si="4"/>
        <v>8.6077539593610419E-2</v>
      </c>
      <c r="J21" s="16"/>
      <c r="K21" s="16"/>
      <c r="L21" s="16"/>
      <c r="M21" s="16"/>
      <c r="N21" s="16"/>
      <c r="O21" s="16"/>
      <c r="P21" s="16"/>
      <c r="Q21" s="52">
        <v>2016</v>
      </c>
      <c r="R21" s="50">
        <v>29824.62</v>
      </c>
      <c r="S21" s="50">
        <v>24523.200000000001</v>
      </c>
      <c r="T21" s="50">
        <v>29620.5</v>
      </c>
      <c r="U21" s="50">
        <v>20.62</v>
      </c>
      <c r="V21" s="50">
        <v>2.84</v>
      </c>
      <c r="W21" s="53">
        <v>1.4299999999999998E-2</v>
      </c>
    </row>
    <row r="22" spans="2:23" x14ac:dyDescent="0.3">
      <c r="B22">
        <v>2017</v>
      </c>
      <c r="C22">
        <v>31162.837499999998</v>
      </c>
      <c r="D22">
        <v>23.78</v>
      </c>
      <c r="E22" s="21">
        <f t="shared" si="0"/>
        <v>1310.4641505466777</v>
      </c>
      <c r="F22" s="16">
        <f t="shared" si="1"/>
        <v>-5.3208266402144933E-3</v>
      </c>
      <c r="G22" s="16">
        <f t="shared" si="2"/>
        <v>4.6597134079133573E-2</v>
      </c>
      <c r="H22" s="16">
        <f t="shared" si="3"/>
        <v>6.5063014901050931E-2</v>
      </c>
      <c r="I22" s="16">
        <f t="shared" si="4"/>
        <v>6.4213878744158626E-2</v>
      </c>
      <c r="J22" s="16"/>
      <c r="K22" s="16"/>
      <c r="L22" s="16"/>
      <c r="M22" s="16"/>
      <c r="N22" s="16"/>
      <c r="O22" s="16"/>
      <c r="P22" s="16"/>
      <c r="Q22" s="52">
        <v>2017</v>
      </c>
      <c r="R22" s="50">
        <v>36443.980000000003</v>
      </c>
      <c r="S22" s="50">
        <v>29241.48</v>
      </c>
      <c r="T22" s="50">
        <v>32968.68</v>
      </c>
      <c r="U22" s="50">
        <v>23.78</v>
      </c>
      <c r="V22" s="50">
        <v>3.05</v>
      </c>
      <c r="W22" s="53">
        <v>1.2199999999999999E-2</v>
      </c>
    </row>
    <row r="23" spans="2:23" x14ac:dyDescent="0.3">
      <c r="B23">
        <v>2018</v>
      </c>
      <c r="C23">
        <v>35683.952499999999</v>
      </c>
      <c r="D23">
        <v>23.71</v>
      </c>
      <c r="E23" s="21">
        <f t="shared" si="0"/>
        <v>1505.0169759595108</v>
      </c>
      <c r="F23" s="16">
        <f t="shared" si="1"/>
        <v>3.5128503660178279E-2</v>
      </c>
      <c r="G23" s="16">
        <f t="shared" si="2"/>
        <v>5.8048790340206935E-2</v>
      </c>
      <c r="H23" s="16">
        <f t="shared" si="3"/>
        <v>6.6645947318062948E-2</v>
      </c>
      <c r="I23" s="16">
        <f t="shared" si="4"/>
        <v>5.3249785480594447E-2</v>
      </c>
      <c r="J23" s="16"/>
      <c r="K23" s="16"/>
      <c r="L23" s="16"/>
      <c r="M23" s="16"/>
      <c r="N23" s="16"/>
      <c r="O23" s="16"/>
      <c r="P23" s="16"/>
      <c r="Q23" s="52">
        <v>2018</v>
      </c>
      <c r="R23" s="50">
        <v>38989.65</v>
      </c>
      <c r="S23" s="50">
        <v>32972.559999999998</v>
      </c>
      <c r="T23" s="50">
        <v>38672.910000000003</v>
      </c>
      <c r="U23" s="50">
        <v>23.71</v>
      </c>
      <c r="V23" s="50">
        <v>3.03</v>
      </c>
      <c r="W23" s="53">
        <v>1.1899999999999999E-2</v>
      </c>
    </row>
    <row r="24" spans="2:23" x14ac:dyDescent="0.3">
      <c r="B24">
        <v>2019</v>
      </c>
      <c r="C24">
        <v>38716.272499999999</v>
      </c>
      <c r="D24">
        <v>26.44</v>
      </c>
      <c r="E24" s="21">
        <f t="shared" si="0"/>
        <v>1464.3068267776096</v>
      </c>
      <c r="F24" s="16">
        <f t="shared" si="1"/>
        <v>4.4384761301598852E-2</v>
      </c>
      <c r="G24" s="16">
        <f t="shared" si="2"/>
        <v>1.9180729092057591E-2</v>
      </c>
      <c r="H24" s="16">
        <f t="shared" si="3"/>
        <v>4.9578557729123007E-2</v>
      </c>
      <c r="I24" s="16">
        <f t="shared" si="4"/>
        <v>7.774667186983053E-2</v>
      </c>
      <c r="J24" s="16"/>
      <c r="K24" s="16"/>
      <c r="L24" s="16"/>
      <c r="M24" s="16"/>
      <c r="N24" s="16"/>
      <c r="O24" s="16"/>
      <c r="P24" s="16"/>
      <c r="Q24" s="52">
        <v>2019</v>
      </c>
      <c r="R24" s="50">
        <v>42273.87</v>
      </c>
      <c r="S24" s="50">
        <v>25638.9</v>
      </c>
      <c r="T24" s="50">
        <v>29468.49</v>
      </c>
      <c r="U24" s="50">
        <v>26.44</v>
      </c>
      <c r="V24" s="50">
        <v>2.95</v>
      </c>
      <c r="W24" s="53">
        <v>1.18E-2</v>
      </c>
    </row>
    <row r="25" spans="2:23" x14ac:dyDescent="0.3">
      <c r="B25">
        <v>2020</v>
      </c>
      <c r="C25">
        <v>37947.085000000006</v>
      </c>
      <c r="D25">
        <v>28.1</v>
      </c>
      <c r="E25" s="21">
        <f t="shared" si="0"/>
        <v>1350.4300711743774</v>
      </c>
      <c r="F25" s="16">
        <f t="shared" si="1"/>
        <v>1.0064215331375692E-2</v>
      </c>
      <c r="G25" s="16">
        <f t="shared" si="2"/>
        <v>-9.6040521113405219E-4</v>
      </c>
      <c r="H25" s="16">
        <f t="shared" si="3"/>
        <v>2.5132216982049593E-2</v>
      </c>
      <c r="I25" s="16">
        <f t="shared" si="4"/>
        <v>4.8256123762515424E-2</v>
      </c>
      <c r="J25" s="16"/>
      <c r="K25" s="16"/>
      <c r="L25" s="16"/>
      <c r="M25" s="16"/>
      <c r="N25" s="16"/>
      <c r="O25" s="16"/>
      <c r="P25" s="16"/>
      <c r="Q25" s="52">
        <v>2020</v>
      </c>
      <c r="R25" s="50">
        <v>52516.76</v>
      </c>
      <c r="S25" s="50">
        <v>27500.79</v>
      </c>
      <c r="T25" s="50">
        <v>49509.15</v>
      </c>
      <c r="U25" s="50">
        <v>28.1</v>
      </c>
      <c r="V25" s="50">
        <v>2.92</v>
      </c>
      <c r="W25" s="53">
        <v>9.7999999999999997E-3</v>
      </c>
    </row>
    <row r="26" spans="2:23" x14ac:dyDescent="0.3">
      <c r="B26">
        <v>2021</v>
      </c>
      <c r="C26">
        <v>53499.052499999998</v>
      </c>
      <c r="D26">
        <v>29.53</v>
      </c>
      <c r="E26" s="21">
        <f t="shared" si="0"/>
        <v>1811.6848120555367</v>
      </c>
      <c r="F26" s="16">
        <f t="shared" si="1"/>
        <v>6.3768391385229162E-2</v>
      </c>
      <c r="G26" s="16">
        <f t="shared" si="2"/>
        <v>7.1041816144692183E-2</v>
      </c>
      <c r="H26" s="16">
        <f t="shared" si="3"/>
        <v>4.4963061989961695E-2</v>
      </c>
      <c r="I26" s="16">
        <f t="shared" si="4"/>
        <v>6.5781864179219163E-2</v>
      </c>
      <c r="J26" s="16"/>
      <c r="K26" s="16"/>
      <c r="L26" s="16"/>
      <c r="M26" s="16"/>
      <c r="N26" s="16"/>
      <c r="O26" s="16"/>
      <c r="P26" s="16"/>
      <c r="Q26" s="52">
        <v>2021</v>
      </c>
      <c r="R26" s="50">
        <v>62245.43</v>
      </c>
      <c r="S26" s="50">
        <v>47204.5</v>
      </c>
      <c r="T26" s="50">
        <v>58568.51</v>
      </c>
      <c r="U26" s="50">
        <v>29.53</v>
      </c>
      <c r="V26" s="50">
        <v>3.51</v>
      </c>
      <c r="W26" s="53">
        <v>9.4000000000000004E-3</v>
      </c>
    </row>
    <row r="27" spans="2:23" x14ac:dyDescent="0.3">
      <c r="B27">
        <v>2022</v>
      </c>
      <c r="C27">
        <v>58141.450000000004</v>
      </c>
      <c r="D27">
        <v>22.91</v>
      </c>
      <c r="E27" s="21">
        <f t="shared" si="0"/>
        <v>2537.8197293758185</v>
      </c>
      <c r="F27" s="16">
        <f t="shared" si="1"/>
        <v>0.20118406100713115</v>
      </c>
      <c r="G27" s="16">
        <f t="shared" si="2"/>
        <v>0.14131920422648636</v>
      </c>
      <c r="H27" s="16">
        <f t="shared" si="3"/>
        <v>9.356138827863858E-2</v>
      </c>
      <c r="I27" s="16">
        <f t="shared" si="4"/>
        <v>9.293248108605412E-2</v>
      </c>
      <c r="J27" s="16"/>
      <c r="K27" s="16"/>
      <c r="L27" s="16"/>
      <c r="M27" s="16"/>
      <c r="N27" s="16"/>
      <c r="O27" s="16"/>
      <c r="P27" s="16"/>
      <c r="Q27" s="52">
        <v>2022</v>
      </c>
      <c r="R27" s="50">
        <v>63583.07</v>
      </c>
      <c r="S27" s="50">
        <v>50921.22</v>
      </c>
      <c r="T27" s="50">
        <v>58991.519999999997</v>
      </c>
      <c r="U27" s="50">
        <v>22.91</v>
      </c>
      <c r="V27" s="50">
        <v>3.32</v>
      </c>
      <c r="W27" s="53">
        <v>1.2E-2</v>
      </c>
    </row>
    <row r="28" spans="2:23" x14ac:dyDescent="0.3">
      <c r="Q28" s="52">
        <v>2023</v>
      </c>
      <c r="R28" s="50">
        <v>59204.82</v>
      </c>
      <c r="S28" s="50">
        <v>58793.08</v>
      </c>
      <c r="T28" s="50">
        <v>59106.44</v>
      </c>
      <c r="U28" s="50">
        <v>22.38</v>
      </c>
      <c r="V28" s="50">
        <v>3.26</v>
      </c>
      <c r="W28" s="53">
        <v>1.23E-2</v>
      </c>
    </row>
    <row r="29" spans="2:23" x14ac:dyDescent="0.3">
      <c r="B29" s="20" t="s">
        <v>135</v>
      </c>
    </row>
  </sheetData>
  <sheetProtection algorithmName="SHA-512" hashValue="DuMdiI7TDqtGU8O0sR4jAkzxmENz0HzZN3m20UcqrfXs0fx4PguJzgq9NPzj/aZ/5GFlWKdrIaz5+g98isaY0Q==" saltValue="X4wow9eMTbq8pDPhqz6qHQ==" spinCount="100000" sheet="1" objects="1" scenarios="1"/>
  <autoFilter ref="Q2:W28" xr:uid="{05F70305-7978-4468-BD3F-EA5D14276307}">
    <sortState xmlns:xlrd2="http://schemas.microsoft.com/office/spreadsheetml/2017/richdata2" ref="Q3:W28">
      <sortCondition ref="Q2:Q28"/>
    </sortState>
  </autoFilter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E7861-101E-4BFB-8E57-AEBD71E6C376}">
  <dimension ref="B2:M308"/>
  <sheetViews>
    <sheetView showGridLines="0" workbookViewId="0">
      <selection activeCell="D28" sqref="D28"/>
    </sheetView>
  </sheetViews>
  <sheetFormatPr defaultRowHeight="14.4" x14ac:dyDescent="0.3"/>
  <cols>
    <col min="1" max="1" width="1.88671875" customWidth="1"/>
    <col min="2" max="2" width="9.88671875" bestFit="1" customWidth="1"/>
    <col min="3" max="3" width="11.5546875" bestFit="1" customWidth="1"/>
    <col min="4" max="4" width="15.21875" bestFit="1" customWidth="1"/>
    <col min="8" max="8" width="20" bestFit="1" customWidth="1"/>
    <col min="9" max="9" width="15.21875" bestFit="1" customWidth="1"/>
    <col min="11" max="11" width="21.109375" customWidth="1"/>
  </cols>
  <sheetData>
    <row r="2" spans="2:13" x14ac:dyDescent="0.3">
      <c r="B2" s="8" t="s">
        <v>7</v>
      </c>
      <c r="C2" s="8" t="s">
        <v>126</v>
      </c>
      <c r="D2" s="8" t="s">
        <v>127</v>
      </c>
      <c r="G2" s="8" t="s">
        <v>0</v>
      </c>
      <c r="H2" s="8" t="s">
        <v>129</v>
      </c>
      <c r="I2" s="8" t="s">
        <v>128</v>
      </c>
    </row>
    <row r="3" spans="2:13" x14ac:dyDescent="0.3">
      <c r="B3" s="15">
        <v>35796</v>
      </c>
      <c r="C3" s="17">
        <v>3224.36</v>
      </c>
      <c r="G3">
        <v>1998</v>
      </c>
      <c r="H3" s="17">
        <f>AVERAGEIFS($C$3:$C$306,$B$3:$B$306,"&gt;="&amp;DATE(G3,1,1),$B$3:$B$306,"&lt;="&amp;DATE(G3,12,31))</f>
        <v>3300.7691666666665</v>
      </c>
      <c r="I3" s="1"/>
      <c r="K3" s="8" t="s">
        <v>130</v>
      </c>
      <c r="L3" s="12" t="s">
        <v>124</v>
      </c>
      <c r="M3" s="18">
        <f>_xlfn.RRI(20,H8,H27)</f>
        <v>0.14366199428442283</v>
      </c>
    </row>
    <row r="4" spans="2:13" x14ac:dyDescent="0.3">
      <c r="B4" s="15">
        <v>35827</v>
      </c>
      <c r="C4" s="17">
        <v>3622.22</v>
      </c>
      <c r="D4" s="1">
        <f>(C4-C3)/C3</f>
        <v>0.12339192894093701</v>
      </c>
      <c r="G4">
        <f>G3+1</f>
        <v>1999</v>
      </c>
      <c r="H4" s="17">
        <f t="shared" ref="H4:H27" si="0">AVERAGEIFS($C$3:$C$306,$B$3:$B$306,"&gt;="&amp;DATE(G4,1,1),$B$3:$B$306,"&lt;="&amp;DATE(G4,12,31))</f>
        <v>4180.2249999999995</v>
      </c>
      <c r="I4" s="1">
        <f>(H4/H3)-1</f>
        <v>0.26643966570418054</v>
      </c>
      <c r="L4" s="3"/>
    </row>
    <row r="5" spans="2:13" x14ac:dyDescent="0.3">
      <c r="B5" s="15">
        <v>35855</v>
      </c>
      <c r="C5" s="17">
        <v>3892.75</v>
      </c>
      <c r="D5" s="1">
        <f t="shared" ref="D5:D68" si="1">(C5-C4)/C4</f>
        <v>7.4686242138798917E-2</v>
      </c>
      <c r="G5">
        <f t="shared" ref="G5:G27" si="2">G4+1</f>
        <v>2000</v>
      </c>
      <c r="H5" s="17">
        <f t="shared" si="0"/>
        <v>4501.8466666666654</v>
      </c>
      <c r="I5" s="1">
        <f t="shared" ref="I5:I27" si="3">(H5/H4)-1</f>
        <v>7.6938841011348957E-2</v>
      </c>
      <c r="K5" s="8" t="s">
        <v>130</v>
      </c>
      <c r="L5" s="12" t="s">
        <v>123</v>
      </c>
      <c r="M5" s="18">
        <f>_xlfn.RRI(15,H13,H27)</f>
        <v>9.9422024982984025E-2</v>
      </c>
    </row>
    <row r="6" spans="2:13" x14ac:dyDescent="0.3">
      <c r="B6" s="15">
        <v>35886</v>
      </c>
      <c r="C6" s="17">
        <v>4006.81</v>
      </c>
      <c r="D6" s="1">
        <f t="shared" si="1"/>
        <v>2.9300622952925296E-2</v>
      </c>
      <c r="G6">
        <f t="shared" si="2"/>
        <v>2001</v>
      </c>
      <c r="H6" s="17">
        <f t="shared" si="0"/>
        <v>3475.9216666666666</v>
      </c>
      <c r="I6" s="1">
        <f t="shared" si="3"/>
        <v>-0.2278898141059148</v>
      </c>
      <c r="L6" s="3"/>
    </row>
    <row r="7" spans="2:13" x14ac:dyDescent="0.3">
      <c r="B7" s="15">
        <v>35916</v>
      </c>
      <c r="C7" s="17">
        <v>3686.39</v>
      </c>
      <c r="D7" s="1">
        <f t="shared" si="1"/>
        <v>-7.9968853027720319E-2</v>
      </c>
      <c r="G7">
        <f t="shared" si="2"/>
        <v>2002</v>
      </c>
      <c r="H7" s="17">
        <f t="shared" si="0"/>
        <v>3230.5783333333334</v>
      </c>
      <c r="I7" s="1">
        <f t="shared" si="3"/>
        <v>-7.0583677326828909E-2</v>
      </c>
      <c r="K7" s="8" t="s">
        <v>130</v>
      </c>
      <c r="L7" s="12" t="s">
        <v>131</v>
      </c>
      <c r="M7" s="18">
        <f>_xlfn.RRI(10,H18,H27)</f>
        <v>0.11414654095527532</v>
      </c>
    </row>
    <row r="8" spans="2:13" x14ac:dyDescent="0.3">
      <c r="B8" s="15">
        <v>35947</v>
      </c>
      <c r="C8" s="17">
        <v>3250.69</v>
      </c>
      <c r="D8" s="1">
        <f t="shared" si="1"/>
        <v>-0.1181915098511009</v>
      </c>
      <c r="G8">
        <f t="shared" si="2"/>
        <v>2003</v>
      </c>
      <c r="H8" s="17">
        <f t="shared" si="0"/>
        <v>3967.6383333333338</v>
      </c>
      <c r="I8" s="1">
        <f t="shared" si="3"/>
        <v>0.22815109988046522</v>
      </c>
    </row>
    <row r="9" spans="2:13" x14ac:dyDescent="0.3">
      <c r="B9" s="15">
        <v>35977</v>
      </c>
      <c r="C9" s="17">
        <v>3211.31</v>
      </c>
      <c r="D9" s="1">
        <f t="shared" si="1"/>
        <v>-1.2114351106995779E-2</v>
      </c>
      <c r="G9">
        <f t="shared" si="2"/>
        <v>2004</v>
      </c>
      <c r="H9" s="17">
        <f t="shared" si="0"/>
        <v>5551.600833333333</v>
      </c>
      <c r="I9" s="1">
        <f t="shared" si="3"/>
        <v>0.39922048506605279</v>
      </c>
      <c r="K9" s="8" t="s">
        <v>130</v>
      </c>
      <c r="L9" s="12" t="s">
        <v>122</v>
      </c>
      <c r="M9" s="18">
        <f>_xlfn.RRI(7,H21,H27)</f>
        <v>0.11875564933220106</v>
      </c>
    </row>
    <row r="10" spans="2:13" x14ac:dyDescent="0.3">
      <c r="B10" s="15">
        <v>36008</v>
      </c>
      <c r="C10" s="17">
        <v>2933.85</v>
      </c>
      <c r="D10" s="1">
        <f t="shared" si="1"/>
        <v>-8.6400876900704082E-2</v>
      </c>
      <c r="G10">
        <f t="shared" si="2"/>
        <v>2005</v>
      </c>
      <c r="H10" s="17">
        <f t="shared" si="0"/>
        <v>7498.3674999999976</v>
      </c>
      <c r="I10" s="1">
        <f t="shared" si="3"/>
        <v>0.35066762274725227</v>
      </c>
      <c r="L10" s="3"/>
    </row>
    <row r="11" spans="2:13" x14ac:dyDescent="0.3">
      <c r="B11" s="15">
        <v>36039</v>
      </c>
      <c r="C11" s="17">
        <v>3102.29</v>
      </c>
      <c r="D11" s="1">
        <f t="shared" si="1"/>
        <v>5.7412614823525422E-2</v>
      </c>
      <c r="G11">
        <f t="shared" si="2"/>
        <v>2006</v>
      </c>
      <c r="H11" s="17">
        <f t="shared" si="0"/>
        <v>11663.581666666665</v>
      </c>
      <c r="I11" s="1">
        <f t="shared" si="3"/>
        <v>0.55548279897813346</v>
      </c>
      <c r="K11" s="8" t="s">
        <v>130</v>
      </c>
      <c r="L11" s="12" t="s">
        <v>121</v>
      </c>
      <c r="M11" s="18">
        <f>_xlfn.RRI(5,H23,H27)</f>
        <v>0.10256088503950389</v>
      </c>
    </row>
    <row r="12" spans="2:13" x14ac:dyDescent="0.3">
      <c r="B12" s="15">
        <v>36069</v>
      </c>
      <c r="C12" s="17">
        <v>2812.49</v>
      </c>
      <c r="D12" s="1">
        <f t="shared" si="1"/>
        <v>-9.3414864503318581E-2</v>
      </c>
      <c r="G12">
        <f t="shared" si="2"/>
        <v>2007</v>
      </c>
      <c r="H12" s="17">
        <f t="shared" si="0"/>
        <v>15901.442499999999</v>
      </c>
      <c r="I12" s="1">
        <f t="shared" si="3"/>
        <v>0.3633412921045267</v>
      </c>
    </row>
    <row r="13" spans="2:13" x14ac:dyDescent="0.3">
      <c r="B13" s="15">
        <v>36100</v>
      </c>
      <c r="C13" s="17">
        <v>2810.66</v>
      </c>
      <c r="D13" s="1">
        <f t="shared" si="1"/>
        <v>-6.5066898015634809E-4</v>
      </c>
      <c r="G13">
        <f t="shared" si="2"/>
        <v>2008</v>
      </c>
      <c r="H13" s="17">
        <f t="shared" si="0"/>
        <v>14028.762499999999</v>
      </c>
      <c r="I13" s="1">
        <f t="shared" si="3"/>
        <v>-0.11776793206025182</v>
      </c>
    </row>
    <row r="14" spans="2:13" x14ac:dyDescent="0.3">
      <c r="B14" s="15">
        <v>36130</v>
      </c>
      <c r="C14" s="17">
        <v>3055.41</v>
      </c>
      <c r="D14" s="1">
        <f t="shared" si="1"/>
        <v>8.7079191364305891E-2</v>
      </c>
      <c r="G14">
        <f t="shared" si="2"/>
        <v>2009</v>
      </c>
      <c r="H14" s="17">
        <f t="shared" si="0"/>
        <v>13941.4825</v>
      </c>
      <c r="I14" s="1">
        <f t="shared" si="3"/>
        <v>-6.2215038568084191E-3</v>
      </c>
    </row>
    <row r="15" spans="2:13" x14ac:dyDescent="0.3">
      <c r="B15" s="15">
        <v>36161</v>
      </c>
      <c r="C15" s="17">
        <v>3315.57</v>
      </c>
      <c r="D15" s="1">
        <f t="shared" si="1"/>
        <v>8.514732883639195E-2</v>
      </c>
      <c r="G15">
        <f t="shared" si="2"/>
        <v>2010</v>
      </c>
      <c r="H15" s="17">
        <f t="shared" si="0"/>
        <v>18207.560833333333</v>
      </c>
      <c r="I15" s="1">
        <f t="shared" si="3"/>
        <v>0.30599890171890487</v>
      </c>
    </row>
    <row r="16" spans="2:13" x14ac:dyDescent="0.3">
      <c r="B16" s="15">
        <v>36192</v>
      </c>
      <c r="C16" s="17">
        <v>3399.63</v>
      </c>
      <c r="D16" s="1">
        <f t="shared" si="1"/>
        <v>2.5353106705634308E-2</v>
      </c>
      <c r="G16">
        <f t="shared" si="2"/>
        <v>2011</v>
      </c>
      <c r="H16" s="17">
        <f t="shared" si="0"/>
        <v>17724.382500000003</v>
      </c>
      <c r="I16" s="1">
        <f t="shared" si="3"/>
        <v>-2.6537235698740891E-2</v>
      </c>
    </row>
    <row r="17" spans="2:9" x14ac:dyDescent="0.3">
      <c r="B17" s="15">
        <v>36220</v>
      </c>
      <c r="C17" s="17">
        <v>3739.96</v>
      </c>
      <c r="D17" s="1">
        <f t="shared" si="1"/>
        <v>0.1001079529242888</v>
      </c>
      <c r="G17">
        <f t="shared" si="2"/>
        <v>2012</v>
      </c>
      <c r="H17" s="17">
        <f t="shared" si="0"/>
        <v>17834.851666666666</v>
      </c>
      <c r="I17" s="1">
        <f t="shared" si="3"/>
        <v>6.2326101722676164E-3</v>
      </c>
    </row>
    <row r="18" spans="2:9" x14ac:dyDescent="0.3">
      <c r="B18" s="15">
        <v>36251</v>
      </c>
      <c r="C18" s="17">
        <v>3325.69</v>
      </c>
      <c r="D18" s="1">
        <f t="shared" si="1"/>
        <v>-0.1107685643696724</v>
      </c>
      <c r="G18">
        <f t="shared" si="2"/>
        <v>2013</v>
      </c>
      <c r="H18" s="17">
        <f t="shared" si="0"/>
        <v>19727.074999999997</v>
      </c>
      <c r="I18" s="1">
        <f t="shared" si="3"/>
        <v>0.10609694819441073</v>
      </c>
    </row>
    <row r="19" spans="2:9" x14ac:dyDescent="0.3">
      <c r="B19" s="15">
        <v>36281</v>
      </c>
      <c r="C19" s="17">
        <v>3963.56</v>
      </c>
      <c r="D19" s="1">
        <f t="shared" si="1"/>
        <v>0.1918007992326404</v>
      </c>
      <c r="G19">
        <f t="shared" si="2"/>
        <v>2014</v>
      </c>
      <c r="H19" s="17">
        <f t="shared" si="0"/>
        <v>24940.999166666665</v>
      </c>
      <c r="I19" s="1">
        <f t="shared" si="3"/>
        <v>0.26430295249887115</v>
      </c>
    </row>
    <row r="20" spans="2:9" x14ac:dyDescent="0.3">
      <c r="B20" s="15">
        <v>36312</v>
      </c>
      <c r="C20" s="17">
        <v>4140.7299999999996</v>
      </c>
      <c r="D20" s="1">
        <f t="shared" si="1"/>
        <v>4.4699714398167209E-2</v>
      </c>
      <c r="G20">
        <f t="shared" si="2"/>
        <v>2015</v>
      </c>
      <c r="H20" s="17">
        <f t="shared" si="0"/>
        <v>27382.92</v>
      </c>
      <c r="I20" s="1">
        <f t="shared" si="3"/>
        <v>9.7907899239134455E-2</v>
      </c>
    </row>
    <row r="21" spans="2:9" x14ac:dyDescent="0.3">
      <c r="B21" s="15">
        <v>36342</v>
      </c>
      <c r="C21" s="17">
        <v>4542.34</v>
      </c>
      <c r="D21" s="1">
        <f t="shared" si="1"/>
        <v>9.6990144249927093E-2</v>
      </c>
      <c r="G21">
        <f t="shared" si="2"/>
        <v>2016</v>
      </c>
      <c r="H21" s="17">
        <f t="shared" si="0"/>
        <v>26505.693333333333</v>
      </c>
      <c r="I21" s="1">
        <f t="shared" si="3"/>
        <v>-3.2035541376400523E-2</v>
      </c>
    </row>
    <row r="22" spans="2:9" x14ac:dyDescent="0.3">
      <c r="B22" s="15">
        <v>36373</v>
      </c>
      <c r="C22" s="17">
        <v>4898.21</v>
      </c>
      <c r="D22" s="1">
        <f t="shared" si="1"/>
        <v>7.8345082050220782E-2</v>
      </c>
      <c r="G22">
        <f t="shared" si="2"/>
        <v>2017</v>
      </c>
      <c r="H22" s="17">
        <f t="shared" si="0"/>
        <v>31162.837499999998</v>
      </c>
      <c r="I22" s="1">
        <f t="shared" si="3"/>
        <v>0.17570354067327409</v>
      </c>
    </row>
    <row r="23" spans="2:9" x14ac:dyDescent="0.3">
      <c r="B23" s="15">
        <v>36404</v>
      </c>
      <c r="C23" s="17">
        <v>4764.42</v>
      </c>
      <c r="D23" s="1">
        <f t="shared" si="1"/>
        <v>-2.7314059625863318E-2</v>
      </c>
      <c r="G23">
        <f t="shared" si="2"/>
        <v>2018</v>
      </c>
      <c r="H23" s="17">
        <f t="shared" si="0"/>
        <v>35683.952499999999</v>
      </c>
      <c r="I23" s="1">
        <f t="shared" si="3"/>
        <v>0.14508033807897003</v>
      </c>
    </row>
    <row r="24" spans="2:9" x14ac:dyDescent="0.3">
      <c r="B24" s="15">
        <v>36434</v>
      </c>
      <c r="C24" s="17">
        <v>4444.5600000000004</v>
      </c>
      <c r="D24" s="1">
        <f t="shared" si="1"/>
        <v>-6.7135139219464207E-2</v>
      </c>
      <c r="G24">
        <f t="shared" si="2"/>
        <v>2019</v>
      </c>
      <c r="H24" s="17">
        <f t="shared" si="0"/>
        <v>38716.272499999999</v>
      </c>
      <c r="I24" s="1">
        <f t="shared" si="3"/>
        <v>8.4977133628905133E-2</v>
      </c>
    </row>
    <row r="25" spans="2:9" x14ac:dyDescent="0.3">
      <c r="B25" s="15">
        <v>36465</v>
      </c>
      <c r="C25" s="17">
        <v>4622.21</v>
      </c>
      <c r="D25" s="1">
        <f t="shared" si="1"/>
        <v>3.9970210774519774E-2</v>
      </c>
      <c r="G25">
        <f t="shared" si="2"/>
        <v>2020</v>
      </c>
      <c r="H25" s="17">
        <f t="shared" si="0"/>
        <v>37947.085000000006</v>
      </c>
      <c r="I25" s="1">
        <f t="shared" si="3"/>
        <v>-1.9867292234808875E-2</v>
      </c>
    </row>
    <row r="26" spans="2:9" x14ac:dyDescent="0.3">
      <c r="B26" s="15">
        <v>36495</v>
      </c>
      <c r="C26" s="17">
        <v>5005.82</v>
      </c>
      <c r="D26" s="1">
        <f t="shared" si="1"/>
        <v>8.299276752895253E-2</v>
      </c>
      <c r="G26">
        <f t="shared" si="2"/>
        <v>2021</v>
      </c>
      <c r="H26" s="17">
        <f t="shared" si="0"/>
        <v>53499.052499999998</v>
      </c>
      <c r="I26" s="1">
        <f t="shared" si="3"/>
        <v>0.40983299507722371</v>
      </c>
    </row>
    <row r="27" spans="2:9" x14ac:dyDescent="0.3">
      <c r="B27" s="15">
        <v>36526</v>
      </c>
      <c r="C27" s="17">
        <v>5205.29</v>
      </c>
      <c r="D27" s="1">
        <f t="shared" si="1"/>
        <v>3.9847617373377442E-2</v>
      </c>
      <c r="G27">
        <f t="shared" si="2"/>
        <v>2022</v>
      </c>
      <c r="H27" s="17">
        <f t="shared" si="0"/>
        <v>58141.450000000004</v>
      </c>
      <c r="I27" s="1">
        <f t="shared" si="3"/>
        <v>8.677532186200887E-2</v>
      </c>
    </row>
    <row r="28" spans="2:9" x14ac:dyDescent="0.3">
      <c r="B28" s="15">
        <v>36557</v>
      </c>
      <c r="C28" s="17">
        <v>5446.98</v>
      </c>
      <c r="D28" s="1">
        <f t="shared" si="1"/>
        <v>4.6431610918892051E-2</v>
      </c>
    </row>
    <row r="29" spans="2:9" x14ac:dyDescent="0.3">
      <c r="B29" s="15">
        <v>36586</v>
      </c>
      <c r="C29" s="17">
        <v>5001.28</v>
      </c>
      <c r="D29" s="1">
        <f t="shared" si="1"/>
        <v>-8.1825158161035999E-2</v>
      </c>
    </row>
    <row r="30" spans="2:9" x14ac:dyDescent="0.3">
      <c r="B30" s="15">
        <v>36617</v>
      </c>
      <c r="C30" s="17">
        <v>4657.55</v>
      </c>
      <c r="D30" s="1">
        <f t="shared" si="1"/>
        <v>-6.8728405528184697E-2</v>
      </c>
    </row>
    <row r="31" spans="2:9" x14ac:dyDescent="0.3">
      <c r="B31" s="15">
        <v>36647</v>
      </c>
      <c r="C31" s="17">
        <v>4433.6099999999997</v>
      </c>
      <c r="D31" s="1">
        <f t="shared" si="1"/>
        <v>-4.8081072666960205E-2</v>
      </c>
    </row>
    <row r="32" spans="2:9" x14ac:dyDescent="0.3">
      <c r="B32" s="15">
        <v>36678</v>
      </c>
      <c r="C32" s="17">
        <v>4748.7700000000004</v>
      </c>
      <c r="D32" s="1">
        <f t="shared" si="1"/>
        <v>7.1084285717508036E-2</v>
      </c>
    </row>
    <row r="33" spans="2:13" x14ac:dyDescent="0.3">
      <c r="B33" s="15">
        <v>36708</v>
      </c>
      <c r="C33" s="17">
        <v>4279.8599999999997</v>
      </c>
      <c r="D33" s="1">
        <f t="shared" si="1"/>
        <v>-9.8743464097018965E-2</v>
      </c>
    </row>
    <row r="34" spans="2:13" x14ac:dyDescent="0.3">
      <c r="B34" s="15">
        <v>36739</v>
      </c>
      <c r="C34" s="17">
        <v>4477.3100000000004</v>
      </c>
      <c r="D34" s="1">
        <f t="shared" si="1"/>
        <v>4.6134686648628867E-2</v>
      </c>
    </row>
    <row r="35" spans="2:13" x14ac:dyDescent="0.3">
      <c r="B35" s="15">
        <v>36770</v>
      </c>
      <c r="C35" s="17">
        <v>4090.38</v>
      </c>
      <c r="D35" s="1">
        <f t="shared" si="1"/>
        <v>-8.6420194268433559E-2</v>
      </c>
    </row>
    <row r="36" spans="2:13" x14ac:dyDescent="0.3">
      <c r="B36" s="15">
        <v>36800</v>
      </c>
      <c r="C36" s="17">
        <v>3711.02</v>
      </c>
      <c r="D36" s="1">
        <f t="shared" si="1"/>
        <v>-9.274443939193916E-2</v>
      </c>
    </row>
    <row r="37" spans="2:13" x14ac:dyDescent="0.3">
      <c r="B37" s="15">
        <v>36831</v>
      </c>
      <c r="C37" s="17">
        <v>3997.99</v>
      </c>
      <c r="D37" s="1">
        <f t="shared" si="1"/>
        <v>7.7329144008924711E-2</v>
      </c>
    </row>
    <row r="38" spans="2:13" x14ac:dyDescent="0.3">
      <c r="B38" s="15">
        <v>36861</v>
      </c>
      <c r="C38" s="17">
        <v>3972.12</v>
      </c>
      <c r="D38" s="1">
        <f t="shared" si="1"/>
        <v>-6.4707515526551823E-3</v>
      </c>
    </row>
    <row r="39" spans="2:13" x14ac:dyDescent="0.3">
      <c r="B39" s="15">
        <v>36892</v>
      </c>
      <c r="C39" s="17">
        <v>4326.72</v>
      </c>
      <c r="D39" s="1">
        <f t="shared" si="1"/>
        <v>8.9272227425153408E-2</v>
      </c>
    </row>
    <row r="40" spans="2:13" x14ac:dyDescent="0.3">
      <c r="B40" s="15">
        <v>36923</v>
      </c>
      <c r="C40" s="17">
        <v>4247.04</v>
      </c>
      <c r="D40" s="1">
        <f t="shared" si="1"/>
        <v>-1.8415797648103017E-2</v>
      </c>
    </row>
    <row r="41" spans="2:13" x14ac:dyDescent="0.3">
      <c r="B41" s="15">
        <v>36951</v>
      </c>
      <c r="C41" s="17">
        <v>3604.38</v>
      </c>
      <c r="D41" s="1">
        <f t="shared" si="1"/>
        <v>-0.15131950723327303</v>
      </c>
    </row>
    <row r="42" spans="2:13" x14ac:dyDescent="0.3">
      <c r="B42" s="15">
        <v>36982</v>
      </c>
      <c r="C42" s="17">
        <v>3519.16</v>
      </c>
      <c r="D42" s="1">
        <f t="shared" si="1"/>
        <v>-2.3643456017401122E-2</v>
      </c>
      <c r="M42" t="s">
        <v>14</v>
      </c>
    </row>
    <row r="43" spans="2:13" x14ac:dyDescent="0.3">
      <c r="B43" s="15">
        <v>37012</v>
      </c>
      <c r="C43" s="17">
        <v>3631.91</v>
      </c>
      <c r="D43" s="1">
        <f t="shared" si="1"/>
        <v>3.2038895645551783E-2</v>
      </c>
    </row>
    <row r="44" spans="2:13" x14ac:dyDescent="0.3">
      <c r="B44" s="15">
        <v>37043</v>
      </c>
      <c r="C44" s="17">
        <v>3456.78</v>
      </c>
      <c r="D44" s="1">
        <f t="shared" si="1"/>
        <v>-4.821980720887898E-2</v>
      </c>
    </row>
    <row r="45" spans="2:13" x14ac:dyDescent="0.3">
      <c r="B45" s="15">
        <v>37073</v>
      </c>
      <c r="C45" s="17">
        <v>3329.28</v>
      </c>
      <c r="D45" s="1">
        <f t="shared" si="1"/>
        <v>-3.6884036588964296E-2</v>
      </c>
    </row>
    <row r="46" spans="2:13" x14ac:dyDescent="0.3">
      <c r="B46" s="15">
        <v>37104</v>
      </c>
      <c r="C46" s="17">
        <v>3244.95</v>
      </c>
      <c r="D46" s="1">
        <f t="shared" si="1"/>
        <v>-2.5329801038062396E-2</v>
      </c>
    </row>
    <row r="47" spans="2:13" x14ac:dyDescent="0.3">
      <c r="B47" s="15">
        <v>37135</v>
      </c>
      <c r="C47" s="17">
        <v>2811.6</v>
      </c>
      <c r="D47" s="1">
        <f t="shared" si="1"/>
        <v>-0.13354597143253361</v>
      </c>
    </row>
    <row r="48" spans="2:13" x14ac:dyDescent="0.3">
      <c r="B48" s="15">
        <v>37165</v>
      </c>
      <c r="C48" s="17">
        <v>2989.35</v>
      </c>
      <c r="D48" s="1">
        <f t="shared" si="1"/>
        <v>6.3220230473751596E-2</v>
      </c>
    </row>
    <row r="49" spans="2:4" x14ac:dyDescent="0.3">
      <c r="B49" s="15">
        <v>37196</v>
      </c>
      <c r="C49" s="17">
        <v>3287.56</v>
      </c>
      <c r="D49" s="1">
        <f t="shared" si="1"/>
        <v>9.9757472360212096E-2</v>
      </c>
    </row>
    <row r="50" spans="2:4" x14ac:dyDescent="0.3">
      <c r="B50" s="15">
        <v>37226</v>
      </c>
      <c r="C50" s="17">
        <v>3262.33</v>
      </c>
      <c r="D50" s="1">
        <f t="shared" si="1"/>
        <v>-7.6743846500139977E-3</v>
      </c>
    </row>
    <row r="51" spans="2:4" x14ac:dyDescent="0.3">
      <c r="B51" s="15">
        <v>37257</v>
      </c>
      <c r="C51" s="17">
        <v>3311.03</v>
      </c>
      <c r="D51" s="1">
        <f t="shared" si="1"/>
        <v>1.4927980921611326E-2</v>
      </c>
    </row>
    <row r="52" spans="2:4" x14ac:dyDescent="0.3">
      <c r="B52" s="15">
        <v>37288</v>
      </c>
      <c r="C52" s="17">
        <v>3562.31</v>
      </c>
      <c r="D52" s="1">
        <f t="shared" si="1"/>
        <v>7.5891791980139026E-2</v>
      </c>
    </row>
    <row r="53" spans="2:4" x14ac:dyDescent="0.3">
      <c r="B53" s="15">
        <v>37316</v>
      </c>
      <c r="C53" s="17">
        <v>3469.35</v>
      </c>
      <c r="D53" s="1">
        <f t="shared" si="1"/>
        <v>-2.6095426843817646E-2</v>
      </c>
    </row>
    <row r="54" spans="2:4" x14ac:dyDescent="0.3">
      <c r="B54" s="15">
        <v>37347</v>
      </c>
      <c r="C54" s="17">
        <v>3338.16</v>
      </c>
      <c r="D54" s="1">
        <f t="shared" si="1"/>
        <v>-3.7813999740585427E-2</v>
      </c>
    </row>
    <row r="55" spans="2:4" x14ac:dyDescent="0.3">
      <c r="B55" s="15">
        <v>37377</v>
      </c>
      <c r="C55" s="17">
        <v>3125.73</v>
      </c>
      <c r="D55" s="1">
        <f t="shared" si="1"/>
        <v>-6.3636853835645935E-2</v>
      </c>
    </row>
    <row r="56" spans="2:4" x14ac:dyDescent="0.3">
      <c r="B56" s="15">
        <v>37408</v>
      </c>
      <c r="C56" s="17">
        <v>3244.7</v>
      </c>
      <c r="D56" s="1">
        <f t="shared" si="1"/>
        <v>3.8061508831536889E-2</v>
      </c>
    </row>
    <row r="57" spans="2:4" x14ac:dyDescent="0.3">
      <c r="B57" s="15">
        <v>37438</v>
      </c>
      <c r="C57" s="17">
        <v>2987.65</v>
      </c>
      <c r="D57" s="1">
        <f t="shared" si="1"/>
        <v>-7.9221499676395274E-2</v>
      </c>
    </row>
    <row r="58" spans="2:4" x14ac:dyDescent="0.3">
      <c r="B58" s="15">
        <v>37469</v>
      </c>
      <c r="C58" s="17">
        <v>3181.23</v>
      </c>
      <c r="D58" s="1">
        <f t="shared" si="1"/>
        <v>6.4793399494586026E-2</v>
      </c>
    </row>
    <row r="59" spans="2:4" x14ac:dyDescent="0.3">
      <c r="B59" s="15">
        <v>37500</v>
      </c>
      <c r="C59" s="17">
        <v>2991.36</v>
      </c>
      <c r="D59" s="1">
        <f t="shared" si="1"/>
        <v>-5.9684461670485911E-2</v>
      </c>
    </row>
    <row r="60" spans="2:4" x14ac:dyDescent="0.3">
      <c r="B60" s="15">
        <v>37530</v>
      </c>
      <c r="C60" s="17">
        <v>2949.32</v>
      </c>
      <c r="D60" s="1">
        <f t="shared" si="1"/>
        <v>-1.4053808301240894E-2</v>
      </c>
    </row>
    <row r="61" spans="2:4" x14ac:dyDescent="0.3">
      <c r="B61" s="15">
        <v>37561</v>
      </c>
      <c r="C61" s="17">
        <v>3228.82</v>
      </c>
      <c r="D61" s="1">
        <f t="shared" si="1"/>
        <v>9.4767607448496591E-2</v>
      </c>
    </row>
    <row r="62" spans="2:4" x14ac:dyDescent="0.3">
      <c r="B62" s="15">
        <v>37591</v>
      </c>
      <c r="C62" s="17">
        <v>3377.28</v>
      </c>
      <c r="D62" s="1">
        <f t="shared" si="1"/>
        <v>4.5979645814879747E-2</v>
      </c>
    </row>
    <row r="63" spans="2:4" x14ac:dyDescent="0.3">
      <c r="B63" s="15">
        <v>37622</v>
      </c>
      <c r="C63" s="17">
        <v>3250.38</v>
      </c>
      <c r="D63" s="1">
        <f t="shared" si="1"/>
        <v>-3.7574616259238226E-2</v>
      </c>
    </row>
    <row r="64" spans="2:4" x14ac:dyDescent="0.3">
      <c r="B64" s="15">
        <v>37653</v>
      </c>
      <c r="C64" s="17">
        <v>3283.66</v>
      </c>
      <c r="D64" s="1">
        <f t="shared" si="1"/>
        <v>1.0238802847666963E-2</v>
      </c>
    </row>
    <row r="65" spans="2:4" x14ac:dyDescent="0.3">
      <c r="B65" s="15">
        <v>37681</v>
      </c>
      <c r="C65" s="17">
        <v>3048.72</v>
      </c>
      <c r="D65" s="1">
        <f t="shared" si="1"/>
        <v>-7.1548211446982965E-2</v>
      </c>
    </row>
    <row r="66" spans="2:4" x14ac:dyDescent="0.3">
      <c r="B66" s="15">
        <v>37712</v>
      </c>
      <c r="C66" s="17">
        <v>2959.79</v>
      </c>
      <c r="D66" s="1">
        <f t="shared" si="1"/>
        <v>-2.9169618725235456E-2</v>
      </c>
    </row>
    <row r="67" spans="2:4" x14ac:dyDescent="0.3">
      <c r="B67" s="15">
        <v>37742</v>
      </c>
      <c r="C67" s="17">
        <v>3180.75</v>
      </c>
      <c r="D67" s="1">
        <f t="shared" si="1"/>
        <v>7.4653945043398368E-2</v>
      </c>
    </row>
    <row r="68" spans="2:4" x14ac:dyDescent="0.3">
      <c r="B68" s="15">
        <v>37773</v>
      </c>
      <c r="C68" s="17">
        <v>3607.13</v>
      </c>
      <c r="D68" s="1">
        <f t="shared" si="1"/>
        <v>0.13405014540595775</v>
      </c>
    </row>
    <row r="69" spans="2:4" x14ac:dyDescent="0.3">
      <c r="B69" s="15">
        <v>37803</v>
      </c>
      <c r="C69" s="17">
        <v>3792.61</v>
      </c>
      <c r="D69" s="1">
        <f t="shared" ref="D69:D132" si="4">(C69-C68)/C68</f>
        <v>5.1420381300368995E-2</v>
      </c>
    </row>
    <row r="70" spans="2:4" x14ac:dyDescent="0.3">
      <c r="B70" s="15">
        <v>37834</v>
      </c>
      <c r="C70" s="17">
        <v>4244.7299999999996</v>
      </c>
      <c r="D70" s="1">
        <f t="shared" si="4"/>
        <v>0.11921078096614189</v>
      </c>
    </row>
    <row r="71" spans="2:4" x14ac:dyDescent="0.3">
      <c r="B71" s="15">
        <v>37865</v>
      </c>
      <c r="C71" s="17">
        <v>4453.24</v>
      </c>
      <c r="D71" s="1">
        <f t="shared" si="4"/>
        <v>4.9122087859534112E-2</v>
      </c>
    </row>
    <row r="72" spans="2:4" x14ac:dyDescent="0.3">
      <c r="B72" s="15">
        <v>37895</v>
      </c>
      <c r="C72" s="17">
        <v>4906.87</v>
      </c>
      <c r="D72" s="1">
        <f t="shared" si="4"/>
        <v>0.10186515885063463</v>
      </c>
    </row>
    <row r="73" spans="2:4" x14ac:dyDescent="0.3">
      <c r="B73" s="15">
        <v>37926</v>
      </c>
      <c r="C73" s="17">
        <v>5044.82</v>
      </c>
      <c r="D73" s="1">
        <f t="shared" si="4"/>
        <v>2.8113644747058679E-2</v>
      </c>
    </row>
    <row r="74" spans="2:4" x14ac:dyDescent="0.3">
      <c r="B74" s="15">
        <v>37956</v>
      </c>
      <c r="C74" s="17">
        <v>5838.96</v>
      </c>
      <c r="D74" s="1">
        <f t="shared" si="4"/>
        <v>0.15741691477594846</v>
      </c>
    </row>
    <row r="75" spans="2:4" x14ac:dyDescent="0.3">
      <c r="B75" s="15">
        <v>37987</v>
      </c>
      <c r="C75" s="17">
        <v>5695.67</v>
      </c>
      <c r="D75" s="1">
        <f t="shared" si="4"/>
        <v>-2.454032909970268E-2</v>
      </c>
    </row>
    <row r="76" spans="2:4" x14ac:dyDescent="0.3">
      <c r="B76" s="15">
        <v>38018</v>
      </c>
      <c r="C76" s="17">
        <v>5667.51</v>
      </c>
      <c r="D76" s="1">
        <f t="shared" si="4"/>
        <v>-4.9441066634829363E-3</v>
      </c>
    </row>
    <row r="77" spans="2:4" x14ac:dyDescent="0.3">
      <c r="B77" s="15">
        <v>38047</v>
      </c>
      <c r="C77" s="17">
        <v>5590.6</v>
      </c>
      <c r="D77" s="1">
        <f t="shared" si="4"/>
        <v>-1.357033335627107E-2</v>
      </c>
    </row>
    <row r="78" spans="2:4" x14ac:dyDescent="0.3">
      <c r="B78" s="15">
        <v>38078</v>
      </c>
      <c r="C78" s="17">
        <v>5655.09</v>
      </c>
      <c r="D78" s="1">
        <f t="shared" si="4"/>
        <v>1.1535434479304506E-2</v>
      </c>
    </row>
    <row r="79" spans="2:4" x14ac:dyDescent="0.3">
      <c r="B79" s="15">
        <v>38108</v>
      </c>
      <c r="C79" s="17">
        <v>4759.62</v>
      </c>
      <c r="D79" s="1">
        <f t="shared" si="4"/>
        <v>-0.15834761250484081</v>
      </c>
    </row>
    <row r="80" spans="2:4" x14ac:dyDescent="0.3">
      <c r="B80" s="15">
        <v>38139</v>
      </c>
      <c r="C80" s="17">
        <v>4795.46</v>
      </c>
      <c r="D80" s="1">
        <f t="shared" si="4"/>
        <v>7.5300129001895418E-3</v>
      </c>
    </row>
    <row r="81" spans="2:4" x14ac:dyDescent="0.3">
      <c r="B81" s="15">
        <v>38169</v>
      </c>
      <c r="C81" s="17">
        <v>5170.32</v>
      </c>
      <c r="D81" s="1">
        <f t="shared" si="4"/>
        <v>7.8169768906423923E-2</v>
      </c>
    </row>
    <row r="82" spans="2:4" x14ac:dyDescent="0.3">
      <c r="B82" s="15">
        <v>38200</v>
      </c>
      <c r="C82" s="17">
        <v>5192.08</v>
      </c>
      <c r="D82" s="1">
        <f t="shared" si="4"/>
        <v>4.2086369895867606E-3</v>
      </c>
    </row>
    <row r="83" spans="2:4" x14ac:dyDescent="0.3">
      <c r="B83" s="15">
        <v>38231</v>
      </c>
      <c r="C83" s="17">
        <v>5583.61</v>
      </c>
      <c r="D83" s="1">
        <f t="shared" si="4"/>
        <v>7.5409084605784146E-2</v>
      </c>
    </row>
    <row r="84" spans="2:4" x14ac:dyDescent="0.3">
      <c r="B84" s="15">
        <v>38261</v>
      </c>
      <c r="C84" s="17">
        <v>5672.27</v>
      </c>
      <c r="D84" s="1">
        <f t="shared" si="4"/>
        <v>1.5878616164094694E-2</v>
      </c>
    </row>
    <row r="85" spans="2:4" x14ac:dyDescent="0.3">
      <c r="B85" s="15">
        <v>38292</v>
      </c>
      <c r="C85" s="17">
        <v>6234.29</v>
      </c>
      <c r="D85" s="1">
        <f t="shared" si="4"/>
        <v>9.9082025361980214E-2</v>
      </c>
    </row>
    <row r="86" spans="2:4" x14ac:dyDescent="0.3">
      <c r="B86" s="15">
        <v>38322</v>
      </c>
      <c r="C86" s="17">
        <v>6602.69</v>
      </c>
      <c r="D86" s="1">
        <f t="shared" si="4"/>
        <v>5.9092534995965805E-2</v>
      </c>
    </row>
    <row r="87" spans="2:4" x14ac:dyDescent="0.3">
      <c r="B87" s="15">
        <v>38353</v>
      </c>
      <c r="C87" s="17">
        <v>6555.94</v>
      </c>
      <c r="D87" s="1">
        <f t="shared" si="4"/>
        <v>-7.0804475145736061E-3</v>
      </c>
    </row>
    <row r="88" spans="2:4" x14ac:dyDescent="0.3">
      <c r="B88" s="15">
        <v>38384</v>
      </c>
      <c r="C88" s="17">
        <v>6713.86</v>
      </c>
      <c r="D88" s="1">
        <f t="shared" si="4"/>
        <v>2.4088078902491494E-2</v>
      </c>
    </row>
    <row r="89" spans="2:4" x14ac:dyDescent="0.3">
      <c r="B89" s="15">
        <v>38412</v>
      </c>
      <c r="C89" s="17">
        <v>6492.82</v>
      </c>
      <c r="D89" s="1">
        <f t="shared" si="4"/>
        <v>-3.2922938518229451E-2</v>
      </c>
    </row>
    <row r="90" spans="2:4" x14ac:dyDescent="0.3">
      <c r="B90" s="15">
        <v>38443</v>
      </c>
      <c r="C90" s="17">
        <v>6154.44</v>
      </c>
      <c r="D90" s="1">
        <f t="shared" si="4"/>
        <v>-5.2116029706660606E-2</v>
      </c>
    </row>
    <row r="91" spans="2:4" x14ac:dyDescent="0.3">
      <c r="B91" s="15">
        <v>38473</v>
      </c>
      <c r="C91" s="17">
        <v>6715.11</v>
      </c>
      <c r="D91" s="1">
        <f t="shared" si="4"/>
        <v>9.1100083841909277E-2</v>
      </c>
    </row>
    <row r="92" spans="2:4" x14ac:dyDescent="0.3">
      <c r="B92" s="15">
        <v>38504</v>
      </c>
      <c r="C92" s="17">
        <v>7193.85</v>
      </c>
      <c r="D92" s="1">
        <f t="shared" si="4"/>
        <v>7.1292949780420681E-2</v>
      </c>
    </row>
    <row r="93" spans="2:4" x14ac:dyDescent="0.3">
      <c r="B93" s="15">
        <v>38534</v>
      </c>
      <c r="C93" s="17">
        <v>7635.42</v>
      </c>
      <c r="D93" s="1">
        <f t="shared" si="4"/>
        <v>6.1381596780583372E-2</v>
      </c>
    </row>
    <row r="94" spans="2:4" x14ac:dyDescent="0.3">
      <c r="B94" s="15">
        <v>38565</v>
      </c>
      <c r="C94" s="17">
        <v>7805.43</v>
      </c>
      <c r="D94" s="1">
        <f t="shared" si="4"/>
        <v>2.2265965722907215E-2</v>
      </c>
    </row>
    <row r="95" spans="2:4" x14ac:dyDescent="0.3">
      <c r="B95" s="15">
        <v>38596</v>
      </c>
      <c r="C95" s="17">
        <v>8634.48</v>
      </c>
      <c r="D95" s="1">
        <f t="shared" si="4"/>
        <v>0.10621451989192129</v>
      </c>
    </row>
    <row r="96" spans="2:4" x14ac:dyDescent="0.3">
      <c r="B96" s="15">
        <v>38626</v>
      </c>
      <c r="C96" s="17">
        <v>7892.32</v>
      </c>
      <c r="D96" s="1">
        <f t="shared" si="4"/>
        <v>-8.5953062604812322E-2</v>
      </c>
    </row>
    <row r="97" spans="2:4" x14ac:dyDescent="0.3">
      <c r="B97" s="15">
        <v>38657</v>
      </c>
      <c r="C97" s="17">
        <v>8788.81</v>
      </c>
      <c r="D97" s="1">
        <f t="shared" si="4"/>
        <v>0.11359017373852046</v>
      </c>
    </row>
    <row r="98" spans="2:4" x14ac:dyDescent="0.3">
      <c r="B98" s="15">
        <v>38687</v>
      </c>
      <c r="C98" s="17">
        <v>9397.93</v>
      </c>
      <c r="D98" s="1">
        <f t="shared" si="4"/>
        <v>6.9306311093310799E-2</v>
      </c>
    </row>
    <row r="99" spans="2:4" x14ac:dyDescent="0.3">
      <c r="B99" s="15">
        <v>38718</v>
      </c>
      <c r="C99" s="17">
        <v>9919.89</v>
      </c>
      <c r="D99" s="1">
        <f t="shared" si="4"/>
        <v>5.5539890167302708E-2</v>
      </c>
    </row>
    <row r="100" spans="2:4" x14ac:dyDescent="0.3">
      <c r="B100" s="15">
        <v>38749</v>
      </c>
      <c r="C100" s="17">
        <v>10370.24</v>
      </c>
      <c r="D100" s="1">
        <f t="shared" si="4"/>
        <v>4.5398688896751915E-2</v>
      </c>
    </row>
    <row r="101" spans="2:4" x14ac:dyDescent="0.3">
      <c r="B101" s="15">
        <v>38777</v>
      </c>
      <c r="C101" s="17">
        <v>11279.96</v>
      </c>
      <c r="D101" s="1">
        <f t="shared" si="4"/>
        <v>8.7724102817292496E-2</v>
      </c>
    </row>
    <row r="102" spans="2:4" x14ac:dyDescent="0.3">
      <c r="B102" s="15">
        <v>38808</v>
      </c>
      <c r="C102" s="17">
        <v>12042.56</v>
      </c>
      <c r="D102" s="1">
        <f t="shared" si="4"/>
        <v>6.7606622718520318E-2</v>
      </c>
    </row>
    <row r="103" spans="2:4" x14ac:dyDescent="0.3">
      <c r="B103" s="15">
        <v>38838</v>
      </c>
      <c r="C103" s="17">
        <v>10398.61</v>
      </c>
      <c r="D103" s="1">
        <f t="shared" si="4"/>
        <v>-0.13651167193686384</v>
      </c>
    </row>
    <row r="104" spans="2:4" x14ac:dyDescent="0.3">
      <c r="B104" s="15">
        <v>38869</v>
      </c>
      <c r="C104" s="17">
        <v>10609.25</v>
      </c>
      <c r="D104" s="1">
        <f t="shared" si="4"/>
        <v>2.0256553520133884E-2</v>
      </c>
    </row>
    <row r="105" spans="2:4" x14ac:dyDescent="0.3">
      <c r="B105" s="15">
        <v>38899</v>
      </c>
      <c r="C105" s="17">
        <v>10743.88</v>
      </c>
      <c r="D105" s="1">
        <f t="shared" si="4"/>
        <v>1.2689869689186247E-2</v>
      </c>
    </row>
    <row r="106" spans="2:4" x14ac:dyDescent="0.3">
      <c r="B106" s="15">
        <v>38930</v>
      </c>
      <c r="C106" s="17">
        <v>11699.05</v>
      </c>
      <c r="D106" s="1">
        <f t="shared" si="4"/>
        <v>8.8903636302713751E-2</v>
      </c>
    </row>
    <row r="107" spans="2:4" x14ac:dyDescent="0.3">
      <c r="B107" s="15">
        <v>38961</v>
      </c>
      <c r="C107" s="17">
        <v>12454.42</v>
      </c>
      <c r="D107" s="1">
        <f t="shared" si="4"/>
        <v>6.4566781063419745E-2</v>
      </c>
    </row>
    <row r="108" spans="2:4" x14ac:dyDescent="0.3">
      <c r="B108" s="15">
        <v>38991</v>
      </c>
      <c r="C108" s="17">
        <v>12961.9</v>
      </c>
      <c r="D108" s="1">
        <f t="shared" si="4"/>
        <v>4.0746979787095627E-2</v>
      </c>
    </row>
    <row r="109" spans="2:4" x14ac:dyDescent="0.3">
      <c r="B109" s="15">
        <v>39022</v>
      </c>
      <c r="C109" s="17">
        <v>13696.31</v>
      </c>
      <c r="D109" s="1">
        <f t="shared" si="4"/>
        <v>5.665913176309028E-2</v>
      </c>
    </row>
    <row r="110" spans="2:4" x14ac:dyDescent="0.3">
      <c r="B110" s="15">
        <v>39052</v>
      </c>
      <c r="C110" s="17">
        <v>13786.91</v>
      </c>
      <c r="D110" s="1">
        <f t="shared" si="4"/>
        <v>6.6149203690629354E-3</v>
      </c>
    </row>
    <row r="111" spans="2:4" x14ac:dyDescent="0.3">
      <c r="B111" s="15">
        <v>39083</v>
      </c>
      <c r="C111" s="17">
        <v>14090.92</v>
      </c>
      <c r="D111" s="1">
        <f t="shared" si="4"/>
        <v>2.2050626282466502E-2</v>
      </c>
    </row>
    <row r="112" spans="2:4" x14ac:dyDescent="0.3">
      <c r="B112" s="15">
        <v>39114</v>
      </c>
      <c r="C112" s="17">
        <v>12938.09</v>
      </c>
      <c r="D112" s="1">
        <f t="shared" si="4"/>
        <v>-8.1813678595861722E-2</v>
      </c>
    </row>
    <row r="113" spans="2:4" x14ac:dyDescent="0.3">
      <c r="B113" s="15">
        <v>39142</v>
      </c>
      <c r="C113" s="17">
        <v>13072.1</v>
      </c>
      <c r="D113" s="1">
        <f t="shared" si="4"/>
        <v>1.0357788514378878E-2</v>
      </c>
    </row>
    <row r="114" spans="2:4" x14ac:dyDescent="0.3">
      <c r="B114" s="15">
        <v>39173</v>
      </c>
      <c r="C114" s="17">
        <v>13872.37</v>
      </c>
      <c r="D114" s="1">
        <f t="shared" si="4"/>
        <v>6.1219696911743365E-2</v>
      </c>
    </row>
    <row r="115" spans="2:4" x14ac:dyDescent="0.3">
      <c r="B115" s="15">
        <v>39203</v>
      </c>
      <c r="C115" s="17">
        <v>14544.46</v>
      </c>
      <c r="D115" s="1">
        <f t="shared" si="4"/>
        <v>4.8448102234873947E-2</v>
      </c>
    </row>
    <row r="116" spans="2:4" x14ac:dyDescent="0.3">
      <c r="B116" s="15">
        <v>39234</v>
      </c>
      <c r="C116" s="17">
        <v>14650.51</v>
      </c>
      <c r="D116" s="1">
        <f t="shared" si="4"/>
        <v>7.2914360519401268E-3</v>
      </c>
    </row>
    <row r="117" spans="2:4" x14ac:dyDescent="0.3">
      <c r="B117" s="15">
        <v>39264</v>
      </c>
      <c r="C117" s="17">
        <v>15550.99</v>
      </c>
      <c r="D117" s="1">
        <f t="shared" si="4"/>
        <v>6.1464071899203478E-2</v>
      </c>
    </row>
    <row r="118" spans="2:4" x14ac:dyDescent="0.3">
      <c r="B118" s="15">
        <v>39295</v>
      </c>
      <c r="C118" s="17">
        <v>15318.6</v>
      </c>
      <c r="D118" s="1">
        <f t="shared" si="4"/>
        <v>-1.4943743131466191E-2</v>
      </c>
    </row>
    <row r="119" spans="2:4" x14ac:dyDescent="0.3">
      <c r="B119" s="15">
        <v>39326</v>
      </c>
      <c r="C119" s="17">
        <v>17291.099999999999</v>
      </c>
      <c r="D119" s="1">
        <f t="shared" si="4"/>
        <v>0.12876503074693499</v>
      </c>
    </row>
    <row r="120" spans="2:4" x14ac:dyDescent="0.3">
      <c r="B120" s="15">
        <v>39356</v>
      </c>
      <c r="C120" s="17">
        <v>19837.990000000002</v>
      </c>
      <c r="D120" s="1">
        <f t="shared" si="4"/>
        <v>0.14729485110837387</v>
      </c>
    </row>
    <row r="121" spans="2:4" x14ac:dyDescent="0.3">
      <c r="B121" s="15">
        <v>39387</v>
      </c>
      <c r="C121" s="17">
        <v>19363.189999999999</v>
      </c>
      <c r="D121" s="1">
        <f t="shared" si="4"/>
        <v>-2.3933876365498867E-2</v>
      </c>
    </row>
    <row r="122" spans="2:4" x14ac:dyDescent="0.3">
      <c r="B122" s="15">
        <v>39417</v>
      </c>
      <c r="C122" s="17">
        <v>20286.990000000002</v>
      </c>
      <c r="D122" s="1">
        <f t="shared" si="4"/>
        <v>4.7709080993369533E-2</v>
      </c>
    </row>
    <row r="123" spans="2:4" x14ac:dyDescent="0.3">
      <c r="B123" s="15">
        <v>39448</v>
      </c>
      <c r="C123" s="17">
        <v>17648.71</v>
      </c>
      <c r="D123" s="1">
        <f t="shared" si="4"/>
        <v>-0.13004787797499789</v>
      </c>
    </row>
    <row r="124" spans="2:4" x14ac:dyDescent="0.3">
      <c r="B124" s="15">
        <v>39479</v>
      </c>
      <c r="C124" s="17">
        <v>17578.72</v>
      </c>
      <c r="D124" s="1">
        <f t="shared" si="4"/>
        <v>-3.9657289399620691E-3</v>
      </c>
    </row>
    <row r="125" spans="2:4" x14ac:dyDescent="0.3">
      <c r="B125" s="15">
        <v>39508</v>
      </c>
      <c r="C125" s="17">
        <v>15644.44</v>
      </c>
      <c r="D125" s="1">
        <f t="shared" si="4"/>
        <v>-0.1100353154268343</v>
      </c>
    </row>
    <row r="126" spans="2:4" x14ac:dyDescent="0.3">
      <c r="B126" s="15">
        <v>39539</v>
      </c>
      <c r="C126" s="17">
        <v>17287.310000000001</v>
      </c>
      <c r="D126" s="1">
        <f t="shared" si="4"/>
        <v>0.10501302699233726</v>
      </c>
    </row>
    <row r="127" spans="2:4" x14ac:dyDescent="0.3">
      <c r="B127" s="15">
        <v>39569</v>
      </c>
      <c r="C127" s="17">
        <v>16415.57</v>
      </c>
      <c r="D127" s="1">
        <f t="shared" si="4"/>
        <v>-5.04265845871915E-2</v>
      </c>
    </row>
    <row r="128" spans="2:4" x14ac:dyDescent="0.3">
      <c r="B128" s="15">
        <v>39600</v>
      </c>
      <c r="C128" s="17">
        <v>13461.6</v>
      </c>
      <c r="D128" s="1">
        <f t="shared" si="4"/>
        <v>-0.17994927986052262</v>
      </c>
    </row>
    <row r="129" spans="2:4" x14ac:dyDescent="0.3">
      <c r="B129" s="15">
        <v>39630</v>
      </c>
      <c r="C129" s="17">
        <v>14355.75</v>
      </c>
      <c r="D129" s="1">
        <f t="shared" si="4"/>
        <v>6.6422267783918673E-2</v>
      </c>
    </row>
    <row r="130" spans="2:4" x14ac:dyDescent="0.3">
      <c r="B130" s="15">
        <v>39661</v>
      </c>
      <c r="C130" s="17">
        <v>14564.53</v>
      </c>
      <c r="D130" s="1">
        <f t="shared" si="4"/>
        <v>1.4543301464569992E-2</v>
      </c>
    </row>
    <row r="131" spans="2:4" x14ac:dyDescent="0.3">
      <c r="B131" s="15">
        <v>39692</v>
      </c>
      <c r="C131" s="17">
        <v>12860.43</v>
      </c>
      <c r="D131" s="1">
        <f t="shared" si="4"/>
        <v>-0.11700343231123835</v>
      </c>
    </row>
    <row r="132" spans="2:4" x14ac:dyDescent="0.3">
      <c r="B132" s="15">
        <v>39722</v>
      </c>
      <c r="C132" s="17">
        <v>9788.06</v>
      </c>
      <c r="D132" s="1">
        <f t="shared" si="4"/>
        <v>-0.23890103208057589</v>
      </c>
    </row>
    <row r="133" spans="2:4" x14ac:dyDescent="0.3">
      <c r="B133" s="15">
        <v>39753</v>
      </c>
      <c r="C133" s="17">
        <v>9092.7199999999993</v>
      </c>
      <c r="D133" s="1">
        <f t="shared" ref="D133:D196" si="5">(C133-C132)/C132</f>
        <v>-7.1039613570002658E-2</v>
      </c>
    </row>
    <row r="134" spans="2:4" x14ac:dyDescent="0.3">
      <c r="B134" s="15">
        <v>39783</v>
      </c>
      <c r="C134" s="17">
        <v>9647.31</v>
      </c>
      <c r="D134" s="1">
        <f t="shared" si="5"/>
        <v>6.0992750244151385E-2</v>
      </c>
    </row>
    <row r="135" spans="2:4" x14ac:dyDescent="0.3">
      <c r="B135" s="15">
        <v>39814</v>
      </c>
      <c r="C135" s="17">
        <v>9424.24</v>
      </c>
      <c r="D135" s="1">
        <f t="shared" si="5"/>
        <v>-2.312250772495128E-2</v>
      </c>
    </row>
    <row r="136" spans="2:4" x14ac:dyDescent="0.3">
      <c r="B136" s="15">
        <v>39845</v>
      </c>
      <c r="C136" s="17">
        <v>8891.61</v>
      </c>
      <c r="D136" s="1">
        <f t="shared" si="5"/>
        <v>-5.6517024184443439E-2</v>
      </c>
    </row>
    <row r="137" spans="2:4" x14ac:dyDescent="0.3">
      <c r="B137" s="15">
        <v>39873</v>
      </c>
      <c r="C137" s="17">
        <v>9708.5</v>
      </c>
      <c r="D137" s="1">
        <f t="shared" si="5"/>
        <v>9.1872000683790603E-2</v>
      </c>
    </row>
    <row r="138" spans="2:4" x14ac:dyDescent="0.3">
      <c r="B138" s="15">
        <v>39904</v>
      </c>
      <c r="C138" s="17">
        <v>11403.25</v>
      </c>
      <c r="D138" s="1">
        <f t="shared" si="5"/>
        <v>0.17456352680640674</v>
      </c>
    </row>
    <row r="139" spans="2:4" x14ac:dyDescent="0.3">
      <c r="B139" s="15">
        <v>39934</v>
      </c>
      <c r="C139" s="17">
        <v>14625.25</v>
      </c>
      <c r="D139" s="1">
        <f t="shared" si="5"/>
        <v>0.28255102711946156</v>
      </c>
    </row>
    <row r="140" spans="2:4" x14ac:dyDescent="0.3">
      <c r="B140" s="15">
        <v>39965</v>
      </c>
      <c r="C140" s="17">
        <v>14493.84</v>
      </c>
      <c r="D140" s="1">
        <f t="shared" si="5"/>
        <v>-8.9851455530674598E-3</v>
      </c>
    </row>
    <row r="141" spans="2:4" x14ac:dyDescent="0.3">
      <c r="B141" s="15">
        <v>39995</v>
      </c>
      <c r="C141" s="17">
        <v>15670.31</v>
      </c>
      <c r="D141" s="1">
        <f t="shared" si="5"/>
        <v>8.117034547090346E-2</v>
      </c>
    </row>
    <row r="142" spans="2:4" x14ac:dyDescent="0.3">
      <c r="B142" s="15">
        <v>40026</v>
      </c>
      <c r="C142" s="17">
        <v>15666.64</v>
      </c>
      <c r="D142" s="1">
        <f t="shared" si="5"/>
        <v>-2.3420085499266274E-4</v>
      </c>
    </row>
    <row r="143" spans="2:4" x14ac:dyDescent="0.3">
      <c r="B143" s="15">
        <v>40057</v>
      </c>
      <c r="C143" s="17">
        <v>17126.84</v>
      </c>
      <c r="D143" s="1">
        <f t="shared" si="5"/>
        <v>9.3204413964959987E-2</v>
      </c>
    </row>
    <row r="144" spans="2:4" x14ac:dyDescent="0.3">
      <c r="B144" s="15">
        <v>40087</v>
      </c>
      <c r="C144" s="17">
        <v>15896.28</v>
      </c>
      <c r="D144" s="1">
        <f t="shared" si="5"/>
        <v>-7.1849798328237985E-2</v>
      </c>
    </row>
    <row r="145" spans="2:4" x14ac:dyDescent="0.3">
      <c r="B145" s="15">
        <v>40118</v>
      </c>
      <c r="C145" s="17">
        <v>16926.22</v>
      </c>
      <c r="D145" s="1">
        <f t="shared" si="5"/>
        <v>6.4791259338662907E-2</v>
      </c>
    </row>
    <row r="146" spans="2:4" x14ac:dyDescent="0.3">
      <c r="B146" s="15">
        <v>40148</v>
      </c>
      <c r="C146" s="17">
        <v>17464.810000000001</v>
      </c>
      <c r="D146" s="1">
        <f t="shared" si="5"/>
        <v>3.1819862910915736E-2</v>
      </c>
    </row>
    <row r="147" spans="2:4" x14ac:dyDescent="0.3">
      <c r="B147" s="15">
        <v>40179</v>
      </c>
      <c r="C147" s="17">
        <v>16357.96</v>
      </c>
      <c r="D147" s="1">
        <f t="shared" si="5"/>
        <v>-6.3376011534050591E-2</v>
      </c>
    </row>
    <row r="148" spans="2:4" x14ac:dyDescent="0.3">
      <c r="B148" s="15">
        <v>40210</v>
      </c>
      <c r="C148" s="17">
        <v>16429.55</v>
      </c>
      <c r="D148" s="1">
        <f t="shared" si="5"/>
        <v>4.376462590689802E-3</v>
      </c>
    </row>
    <row r="149" spans="2:4" x14ac:dyDescent="0.3">
      <c r="B149" s="15">
        <v>40238</v>
      </c>
      <c r="C149" s="17">
        <v>17527.77</v>
      </c>
      <c r="D149" s="1">
        <f t="shared" si="5"/>
        <v>6.6844192324196416E-2</v>
      </c>
    </row>
    <row r="150" spans="2:4" x14ac:dyDescent="0.3">
      <c r="B150" s="15">
        <v>40269</v>
      </c>
      <c r="C150" s="17">
        <v>17558.71</v>
      </c>
      <c r="D150" s="1">
        <f t="shared" si="5"/>
        <v>1.7651988815461802E-3</v>
      </c>
    </row>
    <row r="151" spans="2:4" x14ac:dyDescent="0.3">
      <c r="B151" s="15">
        <v>40299</v>
      </c>
      <c r="C151" s="17">
        <v>16944.63</v>
      </c>
      <c r="D151" s="1">
        <f t="shared" si="5"/>
        <v>-3.4972956441560808E-2</v>
      </c>
    </row>
    <row r="152" spans="2:4" x14ac:dyDescent="0.3">
      <c r="B152" s="15">
        <v>40330</v>
      </c>
      <c r="C152" s="17">
        <v>17700.900000000001</v>
      </c>
      <c r="D152" s="1">
        <f t="shared" si="5"/>
        <v>4.4631839113630715E-2</v>
      </c>
    </row>
    <row r="153" spans="2:4" x14ac:dyDescent="0.3">
      <c r="B153" s="15">
        <v>40360</v>
      </c>
      <c r="C153" s="17">
        <v>17868.29</v>
      </c>
      <c r="D153" s="1">
        <f t="shared" si="5"/>
        <v>9.4565813037754808E-3</v>
      </c>
    </row>
    <row r="154" spans="2:4" x14ac:dyDescent="0.3">
      <c r="B154" s="15">
        <v>40391</v>
      </c>
      <c r="C154" s="17">
        <v>17971.12</v>
      </c>
      <c r="D154" s="1">
        <f t="shared" si="5"/>
        <v>5.7548875689838316E-3</v>
      </c>
    </row>
    <row r="155" spans="2:4" x14ac:dyDescent="0.3">
      <c r="B155" s="15">
        <v>40422</v>
      </c>
      <c r="C155" s="17">
        <v>20069.12</v>
      </c>
      <c r="D155" s="1">
        <f t="shared" si="5"/>
        <v>0.11674286299351405</v>
      </c>
    </row>
    <row r="156" spans="2:4" x14ac:dyDescent="0.3">
      <c r="B156" s="15">
        <v>40452</v>
      </c>
      <c r="C156" s="17">
        <v>20032.34</v>
      </c>
      <c r="D156" s="1">
        <f t="shared" si="5"/>
        <v>-1.8326663052490014E-3</v>
      </c>
    </row>
    <row r="157" spans="2:4" x14ac:dyDescent="0.3">
      <c r="B157" s="15">
        <v>40483</v>
      </c>
      <c r="C157" s="17">
        <v>19521.25</v>
      </c>
      <c r="D157" s="1">
        <f t="shared" si="5"/>
        <v>-2.551324508270128E-2</v>
      </c>
    </row>
    <row r="158" spans="2:4" x14ac:dyDescent="0.3">
      <c r="B158" s="15">
        <v>40513</v>
      </c>
      <c r="C158" s="17">
        <v>20509.09</v>
      </c>
      <c r="D158" s="1">
        <f t="shared" si="5"/>
        <v>5.0603316898251913E-2</v>
      </c>
    </row>
    <row r="159" spans="2:4" x14ac:dyDescent="0.3">
      <c r="B159" s="15">
        <v>40544</v>
      </c>
      <c r="C159" s="17">
        <v>18327.759999999998</v>
      </c>
      <c r="D159" s="1">
        <f t="shared" si="5"/>
        <v>-0.10635918024641765</v>
      </c>
    </row>
    <row r="160" spans="2:4" x14ac:dyDescent="0.3">
      <c r="B160" s="15">
        <v>40575</v>
      </c>
      <c r="C160" s="17">
        <v>17823.400000000001</v>
      </c>
      <c r="D160" s="1">
        <f t="shared" si="5"/>
        <v>-2.7518911203551169E-2</v>
      </c>
    </row>
    <row r="161" spans="2:4" x14ac:dyDescent="0.3">
      <c r="B161" s="15">
        <v>40603</v>
      </c>
      <c r="C161" s="17">
        <v>19445.22</v>
      </c>
      <c r="D161" s="1">
        <f t="shared" si="5"/>
        <v>9.0993862001638268E-2</v>
      </c>
    </row>
    <row r="162" spans="2:4" x14ac:dyDescent="0.3">
      <c r="B162" s="15">
        <v>40634</v>
      </c>
      <c r="C162" s="17">
        <v>19135.96</v>
      </c>
      <c r="D162" s="1">
        <f t="shared" si="5"/>
        <v>-1.5904165650992997E-2</v>
      </c>
    </row>
    <row r="163" spans="2:4" x14ac:dyDescent="0.3">
      <c r="B163" s="15">
        <v>40664</v>
      </c>
      <c r="C163" s="17">
        <v>18503.28</v>
      </c>
      <c r="D163" s="1">
        <f t="shared" si="5"/>
        <v>-3.3062360080184129E-2</v>
      </c>
    </row>
    <row r="164" spans="2:4" x14ac:dyDescent="0.3">
      <c r="B164" s="15">
        <v>40695</v>
      </c>
      <c r="C164" s="17">
        <v>18845.87</v>
      </c>
      <c r="D164" s="1">
        <f t="shared" si="5"/>
        <v>1.8515095701951232E-2</v>
      </c>
    </row>
    <row r="165" spans="2:4" x14ac:dyDescent="0.3">
      <c r="B165" s="15">
        <v>40725</v>
      </c>
      <c r="C165" s="17">
        <v>18197.2</v>
      </c>
      <c r="D165" s="1">
        <f t="shared" si="5"/>
        <v>-3.4419742893270426E-2</v>
      </c>
    </row>
    <row r="166" spans="2:4" x14ac:dyDescent="0.3">
      <c r="B166" s="15">
        <v>40756</v>
      </c>
      <c r="C166" s="17">
        <v>16676.75</v>
      </c>
      <c r="D166" s="1">
        <f t="shared" si="5"/>
        <v>-8.355406326247998E-2</v>
      </c>
    </row>
    <row r="167" spans="2:4" x14ac:dyDescent="0.3">
      <c r="B167" s="15">
        <v>40787</v>
      </c>
      <c r="C167" s="17">
        <v>16453.759999999998</v>
      </c>
      <c r="D167" s="1">
        <f t="shared" si="5"/>
        <v>-1.3371310357233969E-2</v>
      </c>
    </row>
    <row r="168" spans="2:4" x14ac:dyDescent="0.3">
      <c r="B168" s="15">
        <v>40817</v>
      </c>
      <c r="C168" s="17">
        <v>17705.009999999998</v>
      </c>
      <c r="D168" s="1">
        <f t="shared" si="5"/>
        <v>7.6046447742035866E-2</v>
      </c>
    </row>
    <row r="169" spans="2:4" x14ac:dyDescent="0.3">
      <c r="B169" s="15">
        <v>40848</v>
      </c>
      <c r="C169" s="17">
        <v>16123.46</v>
      </c>
      <c r="D169" s="1">
        <f t="shared" si="5"/>
        <v>-8.9327823028622938E-2</v>
      </c>
    </row>
    <row r="170" spans="2:4" x14ac:dyDescent="0.3">
      <c r="B170" s="15">
        <v>40878</v>
      </c>
      <c r="C170" s="17">
        <v>15454.92</v>
      </c>
      <c r="D170" s="1">
        <f t="shared" si="5"/>
        <v>-4.1463804915322089E-2</v>
      </c>
    </row>
    <row r="171" spans="2:4" x14ac:dyDescent="0.3">
      <c r="B171" s="15">
        <v>40909</v>
      </c>
      <c r="C171" s="17">
        <v>17193.55</v>
      </c>
      <c r="D171" s="1">
        <f t="shared" si="5"/>
        <v>0.11249686184076005</v>
      </c>
    </row>
    <row r="172" spans="2:4" x14ac:dyDescent="0.3">
      <c r="B172" s="15">
        <v>40940</v>
      </c>
      <c r="C172" s="17">
        <v>17752.68</v>
      </c>
      <c r="D172" s="1">
        <f t="shared" si="5"/>
        <v>3.2519753046927544E-2</v>
      </c>
    </row>
    <row r="173" spans="2:4" x14ac:dyDescent="0.3">
      <c r="B173" s="15">
        <v>40969</v>
      </c>
      <c r="C173" s="17">
        <v>17404.2</v>
      </c>
      <c r="D173" s="1">
        <f t="shared" si="5"/>
        <v>-1.9629712246263639E-2</v>
      </c>
    </row>
    <row r="174" spans="2:4" x14ac:dyDescent="0.3">
      <c r="B174" s="15">
        <v>41000</v>
      </c>
      <c r="C174" s="17">
        <v>17318.810000000001</v>
      </c>
      <c r="D174" s="1">
        <f t="shared" si="5"/>
        <v>-4.906286988198217E-3</v>
      </c>
    </row>
    <row r="175" spans="2:4" x14ac:dyDescent="0.3">
      <c r="B175" s="15">
        <v>41030</v>
      </c>
      <c r="C175" s="17">
        <v>16218.53</v>
      </c>
      <c r="D175" s="1">
        <f t="shared" si="5"/>
        <v>-6.3530923891422134E-2</v>
      </c>
    </row>
    <row r="176" spans="2:4" x14ac:dyDescent="0.3">
      <c r="B176" s="15">
        <v>41061</v>
      </c>
      <c r="C176" s="17">
        <v>17429.98</v>
      </c>
      <c r="D176" s="1">
        <f t="shared" si="5"/>
        <v>7.4695425541032312E-2</v>
      </c>
    </row>
    <row r="177" spans="2:4" x14ac:dyDescent="0.3">
      <c r="B177" s="15">
        <v>41091</v>
      </c>
      <c r="C177" s="17">
        <v>17236.18</v>
      </c>
      <c r="D177" s="1">
        <f t="shared" si="5"/>
        <v>-1.1118773515517474E-2</v>
      </c>
    </row>
    <row r="178" spans="2:4" x14ac:dyDescent="0.3">
      <c r="B178" s="15">
        <v>41122</v>
      </c>
      <c r="C178" s="17">
        <v>17429.560000000001</v>
      </c>
      <c r="D178" s="1">
        <f t="shared" si="5"/>
        <v>1.1219423329299242E-2</v>
      </c>
    </row>
    <row r="179" spans="2:4" x14ac:dyDescent="0.3">
      <c r="B179" s="15">
        <v>41153</v>
      </c>
      <c r="C179" s="17">
        <v>18762.740000000002</v>
      </c>
      <c r="D179" s="1">
        <f t="shared" si="5"/>
        <v>7.6489595836039481E-2</v>
      </c>
    </row>
    <row r="180" spans="2:4" x14ac:dyDescent="0.3">
      <c r="B180" s="15">
        <v>41183</v>
      </c>
      <c r="C180" s="17">
        <v>18505.38</v>
      </c>
      <c r="D180" s="1">
        <f t="shared" si="5"/>
        <v>-1.3716546730381626E-2</v>
      </c>
    </row>
    <row r="181" spans="2:4" x14ac:dyDescent="0.3">
      <c r="B181" s="15">
        <v>41214</v>
      </c>
      <c r="C181" s="17">
        <v>19339.900000000001</v>
      </c>
      <c r="D181" s="1">
        <f t="shared" si="5"/>
        <v>4.5096074763122961E-2</v>
      </c>
    </row>
    <row r="182" spans="2:4" x14ac:dyDescent="0.3">
      <c r="B182" s="15">
        <v>41244</v>
      </c>
      <c r="C182" s="17">
        <v>19426.71</v>
      </c>
      <c r="D182" s="1">
        <f t="shared" si="5"/>
        <v>4.4886478213433199E-3</v>
      </c>
    </row>
    <row r="183" spans="2:4" x14ac:dyDescent="0.3">
      <c r="B183" s="15">
        <v>41275</v>
      </c>
      <c r="C183" s="17">
        <v>19894.98</v>
      </c>
      <c r="D183" s="1">
        <f t="shared" si="5"/>
        <v>2.4104441771149128E-2</v>
      </c>
    </row>
    <row r="184" spans="2:4" x14ac:dyDescent="0.3">
      <c r="B184" s="15">
        <v>41306</v>
      </c>
      <c r="C184" s="17">
        <v>18861.54</v>
      </c>
      <c r="D184" s="1">
        <f t="shared" si="5"/>
        <v>-5.1944761944972988E-2</v>
      </c>
    </row>
    <row r="185" spans="2:4" x14ac:dyDescent="0.3">
      <c r="B185" s="15">
        <v>41334</v>
      </c>
      <c r="C185" s="17">
        <v>18835.77</v>
      </c>
      <c r="D185" s="1">
        <f t="shared" si="5"/>
        <v>-1.3662723192274032E-3</v>
      </c>
    </row>
    <row r="186" spans="2:4" x14ac:dyDescent="0.3">
      <c r="B186" s="15">
        <v>41365</v>
      </c>
      <c r="C186" s="17">
        <v>19504.18</v>
      </c>
      <c r="D186" s="1">
        <f t="shared" si="5"/>
        <v>3.5486205236101305E-2</v>
      </c>
    </row>
    <row r="187" spans="2:4" x14ac:dyDescent="0.3">
      <c r="B187" s="15">
        <v>41395</v>
      </c>
      <c r="C187" s="17">
        <v>19760.3</v>
      </c>
      <c r="D187" s="1">
        <f t="shared" si="5"/>
        <v>1.3131544110031746E-2</v>
      </c>
    </row>
    <row r="188" spans="2:4" x14ac:dyDescent="0.3">
      <c r="B188" s="15">
        <v>41426</v>
      </c>
      <c r="C188" s="17">
        <v>19395.810000000001</v>
      </c>
      <c r="D188" s="1">
        <f t="shared" si="5"/>
        <v>-1.8445570158347697E-2</v>
      </c>
    </row>
    <row r="189" spans="2:4" x14ac:dyDescent="0.3">
      <c r="B189" s="15">
        <v>41456</v>
      </c>
      <c r="C189" s="17">
        <v>19345.7</v>
      </c>
      <c r="D189" s="1">
        <f t="shared" si="5"/>
        <v>-2.5835476837523454E-3</v>
      </c>
    </row>
    <row r="190" spans="2:4" x14ac:dyDescent="0.3">
      <c r="B190" s="15">
        <v>41487</v>
      </c>
      <c r="C190" s="17">
        <v>18619.72</v>
      </c>
      <c r="D190" s="1">
        <f t="shared" si="5"/>
        <v>-3.75266855166781E-2</v>
      </c>
    </row>
    <row r="191" spans="2:4" x14ac:dyDescent="0.3">
      <c r="B191" s="15">
        <v>41518</v>
      </c>
      <c r="C191" s="17">
        <v>19379.77</v>
      </c>
      <c r="D191" s="1">
        <f t="shared" si="5"/>
        <v>4.0819625644209434E-2</v>
      </c>
    </row>
    <row r="192" spans="2:4" x14ac:dyDescent="0.3">
      <c r="B192" s="15">
        <v>41548</v>
      </c>
      <c r="C192" s="17">
        <v>21164.52</v>
      </c>
      <c r="D192" s="1">
        <f t="shared" si="5"/>
        <v>9.2093456217488642E-2</v>
      </c>
    </row>
    <row r="193" spans="2:4" x14ac:dyDescent="0.3">
      <c r="B193" s="15">
        <v>41579</v>
      </c>
      <c r="C193" s="17">
        <v>20791.93</v>
      </c>
      <c r="D193" s="1">
        <f t="shared" si="5"/>
        <v>-1.7604462562817402E-2</v>
      </c>
    </row>
    <row r="194" spans="2:4" x14ac:dyDescent="0.3">
      <c r="B194" s="15">
        <v>41609</v>
      </c>
      <c r="C194" s="17">
        <v>21170.68</v>
      </c>
      <c r="D194" s="1">
        <f t="shared" si="5"/>
        <v>1.8216202151507821E-2</v>
      </c>
    </row>
    <row r="195" spans="2:4" x14ac:dyDescent="0.3">
      <c r="B195" s="15">
        <v>41640</v>
      </c>
      <c r="C195" s="17">
        <v>20513.849999999999</v>
      </c>
      <c r="D195" s="1">
        <f t="shared" si="5"/>
        <v>-3.1025455960791138E-2</v>
      </c>
    </row>
    <row r="196" spans="2:4" x14ac:dyDescent="0.3">
      <c r="B196" s="15">
        <v>41671</v>
      </c>
      <c r="C196" s="17">
        <v>21120.12</v>
      </c>
      <c r="D196" s="1">
        <f t="shared" si="5"/>
        <v>2.9554179249628932E-2</v>
      </c>
    </row>
    <row r="197" spans="2:4" x14ac:dyDescent="0.3">
      <c r="B197" s="15">
        <v>41699</v>
      </c>
      <c r="C197" s="17">
        <v>22386.27</v>
      </c>
      <c r="D197" s="1">
        <f t="shared" ref="D197:D260" si="6">(C197-C196)/C196</f>
        <v>5.9949943466230379E-2</v>
      </c>
    </row>
    <row r="198" spans="2:4" x14ac:dyDescent="0.3">
      <c r="B198" s="15">
        <v>41730</v>
      </c>
      <c r="C198" s="17">
        <v>22417.8</v>
      </c>
      <c r="D198" s="1">
        <f t="shared" si="6"/>
        <v>1.4084525917001285E-3</v>
      </c>
    </row>
    <row r="199" spans="2:4" x14ac:dyDescent="0.3">
      <c r="B199" s="15">
        <v>41760</v>
      </c>
      <c r="C199" s="17">
        <v>24217.34</v>
      </c>
      <c r="D199" s="1">
        <f t="shared" si="6"/>
        <v>8.027281892067914E-2</v>
      </c>
    </row>
    <row r="200" spans="2:4" x14ac:dyDescent="0.3">
      <c r="B200" s="15">
        <v>41791</v>
      </c>
      <c r="C200" s="17">
        <v>25413.78</v>
      </c>
      <c r="D200" s="1">
        <f t="shared" si="6"/>
        <v>4.9404269833103004E-2</v>
      </c>
    </row>
    <row r="201" spans="2:4" x14ac:dyDescent="0.3">
      <c r="B201" s="15">
        <v>41821</v>
      </c>
      <c r="C201" s="17">
        <v>25894.97</v>
      </c>
      <c r="D201" s="1">
        <f t="shared" si="6"/>
        <v>1.8934216004073474E-2</v>
      </c>
    </row>
    <row r="202" spans="2:4" x14ac:dyDescent="0.3">
      <c r="B202" s="15">
        <v>41852</v>
      </c>
      <c r="C202" s="17">
        <v>26638.11</v>
      </c>
      <c r="D202" s="1">
        <f t="shared" si="6"/>
        <v>2.8698237534162015E-2</v>
      </c>
    </row>
    <row r="203" spans="2:4" x14ac:dyDescent="0.3">
      <c r="B203" s="15">
        <v>41883</v>
      </c>
      <c r="C203" s="17">
        <v>26630.51</v>
      </c>
      <c r="D203" s="1">
        <f t="shared" si="6"/>
        <v>-2.8530552655583232E-4</v>
      </c>
    </row>
    <row r="204" spans="2:4" x14ac:dyDescent="0.3">
      <c r="B204" s="15">
        <v>41913</v>
      </c>
      <c r="C204" s="17">
        <v>27865.83</v>
      </c>
      <c r="D204" s="1">
        <f t="shared" si="6"/>
        <v>4.6387395509887096E-2</v>
      </c>
    </row>
    <row r="205" spans="2:4" x14ac:dyDescent="0.3">
      <c r="B205" s="15">
        <v>41944</v>
      </c>
      <c r="C205" s="17">
        <v>28693.99</v>
      </c>
      <c r="D205" s="1">
        <f t="shared" si="6"/>
        <v>2.9719552584652954E-2</v>
      </c>
    </row>
    <row r="206" spans="2:4" x14ac:dyDescent="0.3">
      <c r="B206" s="15">
        <v>41974</v>
      </c>
      <c r="C206" s="17">
        <v>27499.42</v>
      </c>
      <c r="D206" s="1">
        <f t="shared" si="6"/>
        <v>-4.1631366010791919E-2</v>
      </c>
    </row>
    <row r="207" spans="2:4" x14ac:dyDescent="0.3">
      <c r="B207" s="15">
        <v>42005</v>
      </c>
      <c r="C207" s="17">
        <v>29182.95</v>
      </c>
      <c r="D207" s="1">
        <f t="shared" si="6"/>
        <v>6.1220563924621052E-2</v>
      </c>
    </row>
    <row r="208" spans="2:4" x14ac:dyDescent="0.3">
      <c r="B208" s="15">
        <v>42036</v>
      </c>
      <c r="C208" s="17">
        <v>29361.5</v>
      </c>
      <c r="D208" s="1">
        <f t="shared" si="6"/>
        <v>6.1182985270508729E-3</v>
      </c>
    </row>
    <row r="209" spans="2:4" x14ac:dyDescent="0.3">
      <c r="B209" s="15">
        <v>42064</v>
      </c>
      <c r="C209" s="17">
        <v>27957.49</v>
      </c>
      <c r="D209" s="1">
        <f t="shared" si="6"/>
        <v>-4.7818061066362362E-2</v>
      </c>
    </row>
    <row r="210" spans="2:4" x14ac:dyDescent="0.3">
      <c r="B210" s="15">
        <v>42095</v>
      </c>
      <c r="C210" s="17">
        <v>27011.31</v>
      </c>
      <c r="D210" s="1">
        <f t="shared" si="6"/>
        <v>-3.3843524579638594E-2</v>
      </c>
    </row>
    <row r="211" spans="2:4" x14ac:dyDescent="0.3">
      <c r="B211" s="15">
        <v>42125</v>
      </c>
      <c r="C211" s="17">
        <v>27828.44</v>
      </c>
      <c r="D211" s="1">
        <f t="shared" si="6"/>
        <v>3.0251402097861872E-2</v>
      </c>
    </row>
    <row r="212" spans="2:4" x14ac:dyDescent="0.3">
      <c r="B212" s="15">
        <v>42156</v>
      </c>
      <c r="C212" s="17">
        <v>27780.83</v>
      </c>
      <c r="D212" s="1">
        <f t="shared" si="6"/>
        <v>-1.71083970211758E-3</v>
      </c>
    </row>
    <row r="213" spans="2:4" x14ac:dyDescent="0.3">
      <c r="B213" s="15">
        <v>42186</v>
      </c>
      <c r="C213" s="17">
        <v>28114.560000000001</v>
      </c>
      <c r="D213" s="1">
        <f t="shared" si="6"/>
        <v>1.2012960015953431E-2</v>
      </c>
    </row>
    <row r="214" spans="2:4" x14ac:dyDescent="0.3">
      <c r="B214" s="15">
        <v>42217</v>
      </c>
      <c r="C214" s="17">
        <v>26283.09</v>
      </c>
      <c r="D214" s="1">
        <f t="shared" si="6"/>
        <v>-6.5143114457419965E-2</v>
      </c>
    </row>
    <row r="215" spans="2:4" x14ac:dyDescent="0.3">
      <c r="B215" s="15">
        <v>42248</v>
      </c>
      <c r="C215" s="17">
        <v>26154.83</v>
      </c>
      <c r="D215" s="1">
        <f t="shared" si="6"/>
        <v>-4.8799437204681186E-3</v>
      </c>
    </row>
    <row r="216" spans="2:4" x14ac:dyDescent="0.3">
      <c r="B216" s="15">
        <v>42278</v>
      </c>
      <c r="C216" s="17">
        <v>26656.83</v>
      </c>
      <c r="D216" s="1">
        <f t="shared" si="6"/>
        <v>1.9193395636675901E-2</v>
      </c>
    </row>
    <row r="217" spans="2:4" x14ac:dyDescent="0.3">
      <c r="B217" s="15">
        <v>42309</v>
      </c>
      <c r="C217" s="17">
        <v>26145.67</v>
      </c>
      <c r="D217" s="1">
        <f t="shared" si="6"/>
        <v>-1.9175573389634232E-2</v>
      </c>
    </row>
    <row r="218" spans="2:4" x14ac:dyDescent="0.3">
      <c r="B218" s="15">
        <v>42339</v>
      </c>
      <c r="C218" s="17">
        <v>26117.54</v>
      </c>
      <c r="D218" s="1">
        <f t="shared" si="6"/>
        <v>-1.0758951673450091E-3</v>
      </c>
    </row>
    <row r="219" spans="2:4" x14ac:dyDescent="0.3">
      <c r="B219" s="15">
        <v>42370</v>
      </c>
      <c r="C219" s="17">
        <v>24870.69</v>
      </c>
      <c r="D219" s="1">
        <f t="shared" si="6"/>
        <v>-4.7739947943029937E-2</v>
      </c>
    </row>
    <row r="220" spans="2:4" x14ac:dyDescent="0.3">
      <c r="B220" s="15">
        <v>42401</v>
      </c>
      <c r="C220" s="17">
        <v>23002</v>
      </c>
      <c r="D220" s="1">
        <f t="shared" si="6"/>
        <v>-7.5136234660156148E-2</v>
      </c>
    </row>
    <row r="221" spans="2:4" x14ac:dyDescent="0.3">
      <c r="B221" s="15">
        <v>42430</v>
      </c>
      <c r="C221" s="17">
        <v>25341.86</v>
      </c>
      <c r="D221" s="1">
        <f t="shared" si="6"/>
        <v>0.10172419789583517</v>
      </c>
    </row>
    <row r="222" spans="2:4" x14ac:dyDescent="0.3">
      <c r="B222" s="15">
        <v>42461</v>
      </c>
      <c r="C222" s="17">
        <v>25606.62</v>
      </c>
      <c r="D222" s="1">
        <f t="shared" si="6"/>
        <v>1.0447536210838446E-2</v>
      </c>
    </row>
    <row r="223" spans="2:4" x14ac:dyDescent="0.3">
      <c r="B223" s="15">
        <v>42491</v>
      </c>
      <c r="C223" s="17">
        <v>26667.96</v>
      </c>
      <c r="D223" s="1">
        <f t="shared" si="6"/>
        <v>4.1447875588422063E-2</v>
      </c>
    </row>
    <row r="224" spans="2:4" x14ac:dyDescent="0.3">
      <c r="B224" s="15">
        <v>42522</v>
      </c>
      <c r="C224" s="17">
        <v>26999.72</v>
      </c>
      <c r="D224" s="1">
        <f t="shared" si="6"/>
        <v>1.2440396640762999E-2</v>
      </c>
    </row>
    <row r="225" spans="2:4" x14ac:dyDescent="0.3">
      <c r="B225" s="15">
        <v>42552</v>
      </c>
      <c r="C225" s="17">
        <v>28051.86</v>
      </c>
      <c r="D225" s="1">
        <f t="shared" si="6"/>
        <v>3.8968552266467928E-2</v>
      </c>
    </row>
    <row r="226" spans="2:4" x14ac:dyDescent="0.3">
      <c r="B226" s="15">
        <v>42583</v>
      </c>
      <c r="C226" s="17">
        <v>28452.17</v>
      </c>
      <c r="D226" s="1">
        <f t="shared" si="6"/>
        <v>1.4270354978243784E-2</v>
      </c>
    </row>
    <row r="227" spans="2:4" x14ac:dyDescent="0.3">
      <c r="B227" s="15">
        <v>42614</v>
      </c>
      <c r="C227" s="17">
        <v>27865.96</v>
      </c>
      <c r="D227" s="1">
        <f t="shared" si="6"/>
        <v>-2.0603349410607315E-2</v>
      </c>
    </row>
    <row r="228" spans="2:4" x14ac:dyDescent="0.3">
      <c r="B228" s="15">
        <v>42644</v>
      </c>
      <c r="C228" s="17">
        <v>27930.21</v>
      </c>
      <c r="D228" s="1">
        <f t="shared" si="6"/>
        <v>2.3056804789786537E-3</v>
      </c>
    </row>
    <row r="229" spans="2:4" x14ac:dyDescent="0.3">
      <c r="B229" s="15">
        <v>42675</v>
      </c>
      <c r="C229" s="17">
        <v>26652.81</v>
      </c>
      <c r="D229" s="1">
        <f t="shared" si="6"/>
        <v>-4.5735424116037718E-2</v>
      </c>
    </row>
    <row r="230" spans="2:4" x14ac:dyDescent="0.3">
      <c r="B230" s="15">
        <v>42705</v>
      </c>
      <c r="C230" s="17">
        <v>26626.46</v>
      </c>
      <c r="D230" s="1">
        <f t="shared" si="6"/>
        <v>-9.8863872139568713E-4</v>
      </c>
    </row>
    <row r="231" spans="2:4" x14ac:dyDescent="0.3">
      <c r="B231" s="15">
        <v>42736</v>
      </c>
      <c r="C231" s="17">
        <v>27655.96</v>
      </c>
      <c r="D231" s="1">
        <f t="shared" si="6"/>
        <v>3.8664546469940053E-2</v>
      </c>
    </row>
    <row r="232" spans="2:4" x14ac:dyDescent="0.3">
      <c r="B232" s="15">
        <v>42767</v>
      </c>
      <c r="C232" s="17">
        <v>28743.32</v>
      </c>
      <c r="D232" s="1">
        <f t="shared" si="6"/>
        <v>3.9317384028614469E-2</v>
      </c>
    </row>
    <row r="233" spans="2:4" x14ac:dyDescent="0.3">
      <c r="B233" s="15">
        <v>42795</v>
      </c>
      <c r="C233" s="17">
        <v>29620.5</v>
      </c>
      <c r="D233" s="1">
        <f t="shared" si="6"/>
        <v>3.0517699416768847E-2</v>
      </c>
    </row>
    <row r="234" spans="2:4" x14ac:dyDescent="0.3">
      <c r="B234" s="15">
        <v>42826</v>
      </c>
      <c r="C234" s="17">
        <v>29918.400000000001</v>
      </c>
      <c r="D234" s="1">
        <f t="shared" si="6"/>
        <v>1.0057223882108723E-2</v>
      </c>
    </row>
    <row r="235" spans="2:4" x14ac:dyDescent="0.3">
      <c r="B235" s="15">
        <v>42856</v>
      </c>
      <c r="C235" s="17">
        <v>31145.8</v>
      </c>
      <c r="D235" s="1">
        <f t="shared" si="6"/>
        <v>4.1024921118776328E-2</v>
      </c>
    </row>
    <row r="236" spans="2:4" x14ac:dyDescent="0.3">
      <c r="B236" s="15">
        <v>42887</v>
      </c>
      <c r="C236" s="17">
        <v>30921.61</v>
      </c>
      <c r="D236" s="1">
        <f t="shared" si="6"/>
        <v>-7.1980812822274171E-3</v>
      </c>
    </row>
    <row r="237" spans="2:4" x14ac:dyDescent="0.3">
      <c r="B237" s="15">
        <v>42917</v>
      </c>
      <c r="C237" s="17">
        <v>32514.94</v>
      </c>
      <c r="D237" s="1">
        <f t="shared" si="6"/>
        <v>5.1528041392411267E-2</v>
      </c>
    </row>
    <row r="238" spans="2:4" x14ac:dyDescent="0.3">
      <c r="B238" s="15">
        <v>42948</v>
      </c>
      <c r="C238" s="17">
        <v>31730.49</v>
      </c>
      <c r="D238" s="1">
        <f t="shared" si="6"/>
        <v>-2.4125832617252166E-2</v>
      </c>
    </row>
    <row r="239" spans="2:4" x14ac:dyDescent="0.3">
      <c r="B239" s="15">
        <v>42979</v>
      </c>
      <c r="C239" s="17">
        <v>31283.72</v>
      </c>
      <c r="D239" s="1">
        <f t="shared" si="6"/>
        <v>-1.4080148147727956E-2</v>
      </c>
    </row>
    <row r="240" spans="2:4" x14ac:dyDescent="0.3">
      <c r="B240" s="15">
        <v>43009</v>
      </c>
      <c r="C240" s="17">
        <v>33213.129999999997</v>
      </c>
      <c r="D240" s="1">
        <f t="shared" si="6"/>
        <v>6.1674570671262759E-2</v>
      </c>
    </row>
    <row r="241" spans="2:4" x14ac:dyDescent="0.3">
      <c r="B241" s="15">
        <v>43040</v>
      </c>
      <c r="C241" s="17">
        <v>33149.35</v>
      </c>
      <c r="D241" s="1">
        <f t="shared" si="6"/>
        <v>-1.9203248835625803E-3</v>
      </c>
    </row>
    <row r="242" spans="2:4" x14ac:dyDescent="0.3">
      <c r="B242" s="15">
        <v>43070</v>
      </c>
      <c r="C242" s="17">
        <v>34056.83</v>
      </c>
      <c r="D242" s="1">
        <f t="shared" si="6"/>
        <v>2.7375499067100961E-2</v>
      </c>
    </row>
    <row r="243" spans="2:4" x14ac:dyDescent="0.3">
      <c r="B243" s="15">
        <v>43101</v>
      </c>
      <c r="C243" s="17">
        <v>35965.019999999997</v>
      </c>
      <c r="D243" s="1">
        <f t="shared" si="6"/>
        <v>5.6029583493237479E-2</v>
      </c>
    </row>
    <row r="244" spans="2:4" x14ac:dyDescent="0.3">
      <c r="B244" s="15">
        <v>43132</v>
      </c>
      <c r="C244" s="17">
        <v>34184.04</v>
      </c>
      <c r="D244" s="1">
        <f t="shared" si="6"/>
        <v>-4.9519783389526714E-2</v>
      </c>
    </row>
    <row r="245" spans="2:4" x14ac:dyDescent="0.3">
      <c r="B245" s="15">
        <v>43160</v>
      </c>
      <c r="C245" s="17">
        <v>32968.68</v>
      </c>
      <c r="D245" s="1">
        <f t="shared" si="6"/>
        <v>-3.5553433707660079E-2</v>
      </c>
    </row>
    <row r="246" spans="2:4" x14ac:dyDescent="0.3">
      <c r="B246" s="15">
        <v>43191</v>
      </c>
      <c r="C246" s="17">
        <v>35160.36</v>
      </c>
      <c r="D246" s="1">
        <f t="shared" si="6"/>
        <v>6.6477638777166698E-2</v>
      </c>
    </row>
    <row r="247" spans="2:4" x14ac:dyDescent="0.3">
      <c r="B247" s="15">
        <v>43221</v>
      </c>
      <c r="C247" s="17">
        <v>35322.379999999997</v>
      </c>
      <c r="D247" s="1">
        <f t="shared" si="6"/>
        <v>4.6080301794406203E-3</v>
      </c>
    </row>
    <row r="248" spans="2:4" x14ac:dyDescent="0.3">
      <c r="B248" s="15">
        <v>43252</v>
      </c>
      <c r="C248" s="17">
        <v>35423.480000000003</v>
      </c>
      <c r="D248" s="1">
        <f t="shared" si="6"/>
        <v>2.8622080392093009E-3</v>
      </c>
    </row>
    <row r="249" spans="2:4" x14ac:dyDescent="0.3">
      <c r="B249" s="15">
        <v>43282</v>
      </c>
      <c r="C249" s="17">
        <v>37606.58</v>
      </c>
      <c r="D249" s="1">
        <f t="shared" si="6"/>
        <v>6.1628614692853391E-2</v>
      </c>
    </row>
    <row r="250" spans="2:4" x14ac:dyDescent="0.3">
      <c r="B250" s="15">
        <v>43313</v>
      </c>
      <c r="C250" s="17">
        <v>38645.07</v>
      </c>
      <c r="D250" s="1">
        <f t="shared" si="6"/>
        <v>2.7614582341707168E-2</v>
      </c>
    </row>
    <row r="251" spans="2:4" x14ac:dyDescent="0.3">
      <c r="B251" s="15">
        <v>43344</v>
      </c>
      <c r="C251" s="17">
        <v>36227.14</v>
      </c>
      <c r="D251" s="1">
        <f t="shared" si="6"/>
        <v>-6.2567618586277643E-2</v>
      </c>
    </row>
    <row r="252" spans="2:4" x14ac:dyDescent="0.3">
      <c r="B252" s="15">
        <v>43374</v>
      </c>
      <c r="C252" s="17">
        <v>34442.050000000003</v>
      </c>
      <c r="D252" s="1">
        <f t="shared" si="6"/>
        <v>-4.9274935863002065E-2</v>
      </c>
    </row>
    <row r="253" spans="2:4" x14ac:dyDescent="0.3">
      <c r="B253" s="15">
        <v>43405</v>
      </c>
      <c r="C253" s="17">
        <v>36194.300000000003</v>
      </c>
      <c r="D253" s="1">
        <f t="shared" si="6"/>
        <v>5.0875310848221861E-2</v>
      </c>
    </row>
    <row r="254" spans="2:4" x14ac:dyDescent="0.3">
      <c r="B254" s="15">
        <v>43435</v>
      </c>
      <c r="C254" s="17">
        <v>36068.33</v>
      </c>
      <c r="D254" s="1">
        <f t="shared" si="6"/>
        <v>-3.4803822701364897E-3</v>
      </c>
    </row>
    <row r="255" spans="2:4" x14ac:dyDescent="0.3">
      <c r="B255" s="15">
        <v>43466</v>
      </c>
      <c r="C255" s="17">
        <v>36256.69</v>
      </c>
      <c r="D255" s="1">
        <f t="shared" si="6"/>
        <v>5.2223099877371807E-3</v>
      </c>
    </row>
    <row r="256" spans="2:4" x14ac:dyDescent="0.3">
      <c r="B256" s="15">
        <v>43497</v>
      </c>
      <c r="C256" s="17">
        <v>35867.440000000002</v>
      </c>
      <c r="D256" s="1">
        <f t="shared" si="6"/>
        <v>-1.0735949696456019E-2</v>
      </c>
    </row>
    <row r="257" spans="2:4" x14ac:dyDescent="0.3">
      <c r="B257" s="15">
        <v>43525</v>
      </c>
      <c r="C257" s="17">
        <v>38672.910000000003</v>
      </c>
      <c r="D257" s="1">
        <f t="shared" si="6"/>
        <v>7.8217737312727117E-2</v>
      </c>
    </row>
    <row r="258" spans="2:4" x14ac:dyDescent="0.3">
      <c r="B258" s="15">
        <v>43556</v>
      </c>
      <c r="C258" s="17">
        <v>39031.550000000003</v>
      </c>
      <c r="D258" s="1">
        <f t="shared" si="6"/>
        <v>9.2736750350568241E-3</v>
      </c>
    </row>
    <row r="259" spans="2:4" x14ac:dyDescent="0.3">
      <c r="B259" s="15">
        <v>43586</v>
      </c>
      <c r="C259" s="17">
        <v>39714.199999999997</v>
      </c>
      <c r="D259" s="1">
        <f t="shared" si="6"/>
        <v>1.7489697437073192E-2</v>
      </c>
    </row>
    <row r="260" spans="2:4" x14ac:dyDescent="0.3">
      <c r="B260" s="15">
        <v>43617</v>
      </c>
      <c r="C260" s="17">
        <v>39394.639999999999</v>
      </c>
      <c r="D260" s="1">
        <f t="shared" si="6"/>
        <v>-8.0464921866737257E-3</v>
      </c>
    </row>
    <row r="261" spans="2:4" x14ac:dyDescent="0.3">
      <c r="B261" s="15">
        <v>43647</v>
      </c>
      <c r="C261" s="17">
        <v>37481.120000000003</v>
      </c>
      <c r="D261" s="1">
        <f t="shared" ref="D261:D306" si="7">(C261-C260)/C260</f>
        <v>-4.8573105376771987E-2</v>
      </c>
    </row>
    <row r="262" spans="2:4" x14ac:dyDescent="0.3">
      <c r="B262" s="15">
        <v>43678</v>
      </c>
      <c r="C262" s="17">
        <v>37332.79</v>
      </c>
      <c r="D262" s="1">
        <f t="shared" si="7"/>
        <v>-3.9574591154160213E-3</v>
      </c>
    </row>
    <row r="263" spans="2:4" x14ac:dyDescent="0.3">
      <c r="B263" s="15">
        <v>43709</v>
      </c>
      <c r="C263" s="17">
        <v>38667.33</v>
      </c>
      <c r="D263" s="1">
        <f t="shared" si="7"/>
        <v>3.5747127391229018E-2</v>
      </c>
    </row>
    <row r="264" spans="2:4" x14ac:dyDescent="0.3">
      <c r="B264" s="15">
        <v>43739</v>
      </c>
      <c r="C264" s="17">
        <v>40129.050000000003</v>
      </c>
      <c r="D264" s="1">
        <f t="shared" si="7"/>
        <v>3.7802454940643722E-2</v>
      </c>
    </row>
    <row r="265" spans="2:4" x14ac:dyDescent="0.3">
      <c r="B265" s="15">
        <v>43770</v>
      </c>
      <c r="C265" s="17">
        <v>40793.81</v>
      </c>
      <c r="D265" s="1">
        <f t="shared" si="7"/>
        <v>1.6565555376964934E-2</v>
      </c>
    </row>
    <row r="266" spans="2:4" x14ac:dyDescent="0.3">
      <c r="B266" s="15">
        <v>43800</v>
      </c>
      <c r="C266" s="17">
        <v>41253.74</v>
      </c>
      <c r="D266" s="1">
        <f t="shared" si="7"/>
        <v>1.1274504636855451E-2</v>
      </c>
    </row>
    <row r="267" spans="2:4" x14ac:dyDescent="0.3">
      <c r="B267" s="15">
        <v>43831</v>
      </c>
      <c r="C267" s="17">
        <v>40723.49</v>
      </c>
      <c r="D267" s="1">
        <f t="shared" si="7"/>
        <v>-1.2853380081418073E-2</v>
      </c>
    </row>
    <row r="268" spans="2:4" x14ac:dyDescent="0.3">
      <c r="B268" s="15">
        <v>43862</v>
      </c>
      <c r="C268" s="17">
        <v>38297.29</v>
      </c>
      <c r="D268" s="1">
        <f t="shared" si="7"/>
        <v>-5.9577408517786597E-2</v>
      </c>
    </row>
    <row r="269" spans="2:4" x14ac:dyDescent="0.3">
      <c r="B269" s="15">
        <v>43891</v>
      </c>
      <c r="C269" s="17">
        <v>29468.49</v>
      </c>
      <c r="D269" s="1">
        <f t="shared" si="7"/>
        <v>-0.23053328316442231</v>
      </c>
    </row>
    <row r="270" spans="2:4" x14ac:dyDescent="0.3">
      <c r="B270" s="15">
        <v>43922</v>
      </c>
      <c r="C270" s="17">
        <v>33717.620000000003</v>
      </c>
      <c r="D270" s="1">
        <f t="shared" si="7"/>
        <v>0.14419232203618174</v>
      </c>
    </row>
    <row r="271" spans="2:4" x14ac:dyDescent="0.3">
      <c r="B271" s="15">
        <v>43952</v>
      </c>
      <c r="C271" s="17">
        <v>32424.1</v>
      </c>
      <c r="D271" s="1">
        <f t="shared" si="7"/>
        <v>-3.8363324576289902E-2</v>
      </c>
    </row>
    <row r="272" spans="2:4" x14ac:dyDescent="0.3">
      <c r="B272" s="15">
        <v>43983</v>
      </c>
      <c r="C272" s="17">
        <v>34915.800000000003</v>
      </c>
      <c r="D272" s="1">
        <f t="shared" si="7"/>
        <v>7.6847159982852395E-2</v>
      </c>
    </row>
    <row r="273" spans="2:4" x14ac:dyDescent="0.3">
      <c r="B273" s="15">
        <v>44013</v>
      </c>
      <c r="C273" s="17">
        <v>37606.89</v>
      </c>
      <c r="D273" s="1">
        <f t="shared" si="7"/>
        <v>7.7073703022700224E-2</v>
      </c>
    </row>
    <row r="274" spans="2:4" x14ac:dyDescent="0.3">
      <c r="B274" s="15">
        <v>44044</v>
      </c>
      <c r="C274" s="17">
        <v>38628.29</v>
      </c>
      <c r="D274" s="1">
        <f t="shared" si="7"/>
        <v>2.7159916706752444E-2</v>
      </c>
    </row>
    <row r="275" spans="2:4" x14ac:dyDescent="0.3">
      <c r="B275" s="15">
        <v>44075</v>
      </c>
      <c r="C275" s="17">
        <v>38067.93</v>
      </c>
      <c r="D275" s="1">
        <f t="shared" si="7"/>
        <v>-1.4506466633651155E-2</v>
      </c>
    </row>
    <row r="276" spans="2:4" x14ac:dyDescent="0.3">
      <c r="B276" s="15">
        <v>44105</v>
      </c>
      <c r="C276" s="17">
        <v>39614.07</v>
      </c>
      <c r="D276" s="1">
        <f t="shared" si="7"/>
        <v>4.0615289562631836E-2</v>
      </c>
    </row>
    <row r="277" spans="2:4" x14ac:dyDescent="0.3">
      <c r="B277" s="15">
        <v>44136</v>
      </c>
      <c r="C277" s="17">
        <v>44149.72</v>
      </c>
      <c r="D277" s="1">
        <f t="shared" si="7"/>
        <v>0.11449593540880806</v>
      </c>
    </row>
    <row r="278" spans="2:4" x14ac:dyDescent="0.3">
      <c r="B278" s="15">
        <v>44166</v>
      </c>
      <c r="C278" s="17">
        <v>47751.33</v>
      </c>
      <c r="D278" s="1">
        <f t="shared" si="7"/>
        <v>8.1577187805494583E-2</v>
      </c>
    </row>
    <row r="279" spans="2:4" x14ac:dyDescent="0.3">
      <c r="B279" s="15">
        <v>44197</v>
      </c>
      <c r="C279" s="17">
        <v>46285.77</v>
      </c>
      <c r="D279" s="1">
        <f t="shared" si="7"/>
        <v>-3.0691501158187737E-2</v>
      </c>
    </row>
    <row r="280" spans="2:4" x14ac:dyDescent="0.3">
      <c r="B280" s="15">
        <v>44228</v>
      </c>
      <c r="C280" s="17">
        <v>49099.99</v>
      </c>
      <c r="D280" s="1">
        <f t="shared" si="7"/>
        <v>6.0800976196355841E-2</v>
      </c>
    </row>
    <row r="281" spans="2:4" x14ac:dyDescent="0.3">
      <c r="B281" s="15">
        <v>44256</v>
      </c>
      <c r="C281" s="17">
        <v>49509.15</v>
      </c>
      <c r="D281" s="1">
        <f t="shared" si="7"/>
        <v>8.3331992531974746E-3</v>
      </c>
    </row>
    <row r="282" spans="2:4" x14ac:dyDescent="0.3">
      <c r="B282" s="15">
        <v>44287</v>
      </c>
      <c r="C282" s="17">
        <v>48782.36</v>
      </c>
      <c r="D282" s="1">
        <f t="shared" si="7"/>
        <v>-1.4679912703005421E-2</v>
      </c>
    </row>
    <row r="283" spans="2:4" x14ac:dyDescent="0.3">
      <c r="B283" s="15">
        <v>44317</v>
      </c>
      <c r="C283" s="17">
        <v>51937.440000000002</v>
      </c>
      <c r="D283" s="1">
        <f t="shared" si="7"/>
        <v>6.4676657709877128E-2</v>
      </c>
    </row>
    <row r="284" spans="2:4" x14ac:dyDescent="0.3">
      <c r="B284" s="15">
        <v>44348</v>
      </c>
      <c r="C284" s="17">
        <v>52482.71</v>
      </c>
      <c r="D284" s="1">
        <f t="shared" si="7"/>
        <v>1.0498592152404831E-2</v>
      </c>
    </row>
    <row r="285" spans="2:4" x14ac:dyDescent="0.3">
      <c r="B285" s="15">
        <v>44378</v>
      </c>
      <c r="C285" s="17">
        <v>52586.84</v>
      </c>
      <c r="D285" s="1">
        <f t="shared" si="7"/>
        <v>1.9840819957657936E-3</v>
      </c>
    </row>
    <row r="286" spans="2:4" x14ac:dyDescent="0.3">
      <c r="B286" s="15">
        <v>44409</v>
      </c>
      <c r="C286" s="17">
        <v>57552.39</v>
      </c>
      <c r="D286" s="1">
        <f t="shared" si="7"/>
        <v>9.4425715635318708E-2</v>
      </c>
    </row>
    <row r="287" spans="2:4" x14ac:dyDescent="0.3">
      <c r="B287" s="15">
        <v>44440</v>
      </c>
      <c r="C287" s="17">
        <v>59126.36</v>
      </c>
      <c r="D287" s="1">
        <f t="shared" si="7"/>
        <v>2.7348473277999424E-2</v>
      </c>
    </row>
    <row r="288" spans="2:4" x14ac:dyDescent="0.3">
      <c r="B288" s="15">
        <v>44470</v>
      </c>
      <c r="C288" s="17">
        <v>59306.93</v>
      </c>
      <c r="D288" s="1">
        <f t="shared" si="7"/>
        <v>3.0539678072521244E-3</v>
      </c>
    </row>
    <row r="289" spans="2:4" x14ac:dyDescent="0.3">
      <c r="B289" s="15">
        <v>44501</v>
      </c>
      <c r="C289" s="17">
        <v>57064.87</v>
      </c>
      <c r="D289" s="1">
        <f t="shared" si="7"/>
        <v>-3.780435102609421E-2</v>
      </c>
    </row>
    <row r="290" spans="2:4" x14ac:dyDescent="0.3">
      <c r="B290" s="15">
        <v>44531</v>
      </c>
      <c r="C290" s="17">
        <v>58253.82</v>
      </c>
      <c r="D290" s="1">
        <f t="shared" si="7"/>
        <v>2.0835060169242425E-2</v>
      </c>
    </row>
    <row r="291" spans="2:4" x14ac:dyDescent="0.3">
      <c r="B291" s="15">
        <v>44562</v>
      </c>
      <c r="C291" s="17">
        <v>58014.17</v>
      </c>
      <c r="D291" s="1">
        <f t="shared" si="7"/>
        <v>-4.1138933034778058E-3</v>
      </c>
    </row>
    <row r="292" spans="2:4" x14ac:dyDescent="0.3">
      <c r="B292" s="15">
        <v>44593</v>
      </c>
      <c r="C292" s="17">
        <v>56247.28</v>
      </c>
      <c r="D292" s="1">
        <f t="shared" si="7"/>
        <v>-3.0456179929834376E-2</v>
      </c>
    </row>
    <row r="293" spans="2:4" x14ac:dyDescent="0.3">
      <c r="B293" s="15">
        <v>44621</v>
      </c>
      <c r="C293" s="17">
        <v>58568.51</v>
      </c>
      <c r="D293" s="1">
        <f t="shared" si="7"/>
        <v>4.1268306663006696E-2</v>
      </c>
    </row>
    <row r="294" spans="2:4" x14ac:dyDescent="0.3">
      <c r="B294" s="15">
        <v>44652</v>
      </c>
      <c r="C294" s="17">
        <v>57060.87</v>
      </c>
      <c r="D294" s="1">
        <f t="shared" si="7"/>
        <v>-2.5741477800954801E-2</v>
      </c>
    </row>
    <row r="295" spans="2:4" x14ac:dyDescent="0.3">
      <c r="B295" s="15">
        <v>44682</v>
      </c>
      <c r="C295" s="17">
        <v>55566.41</v>
      </c>
      <c r="D295" s="1">
        <f t="shared" si="7"/>
        <v>-2.6190627657797699E-2</v>
      </c>
    </row>
    <row r="296" spans="2:4" x14ac:dyDescent="0.3">
      <c r="B296" s="15">
        <v>44713</v>
      </c>
      <c r="C296" s="17">
        <v>53018.94</v>
      </c>
      <c r="D296" s="1">
        <f t="shared" si="7"/>
        <v>-4.5845502705681385E-2</v>
      </c>
    </row>
    <row r="297" spans="2:4" x14ac:dyDescent="0.3">
      <c r="B297" s="15">
        <v>44743</v>
      </c>
      <c r="C297" s="17">
        <v>57570.25</v>
      </c>
      <c r="D297" s="1">
        <f t="shared" si="7"/>
        <v>8.5843096825398577E-2</v>
      </c>
    </row>
    <row r="298" spans="2:4" x14ac:dyDescent="0.3">
      <c r="B298" s="15">
        <v>44774</v>
      </c>
      <c r="C298" s="17">
        <v>59537.07</v>
      </c>
      <c r="D298" s="1">
        <f t="shared" si="7"/>
        <v>3.4163825934401877E-2</v>
      </c>
    </row>
    <row r="299" spans="2:4" x14ac:dyDescent="0.3">
      <c r="B299" s="15">
        <v>44805</v>
      </c>
      <c r="C299" s="17">
        <v>57426.92</v>
      </c>
      <c r="D299" s="1">
        <f t="shared" si="7"/>
        <v>-3.5442624233943683E-2</v>
      </c>
    </row>
    <row r="300" spans="2:4" x14ac:dyDescent="0.3">
      <c r="B300" s="15">
        <v>44835</v>
      </c>
      <c r="C300" s="17">
        <v>60746.59</v>
      </c>
      <c r="D300" s="1">
        <f t="shared" si="7"/>
        <v>5.7806861311733217E-2</v>
      </c>
    </row>
    <row r="301" spans="2:4" x14ac:dyDescent="0.3">
      <c r="B301" s="15">
        <v>44866</v>
      </c>
      <c r="C301" s="17">
        <v>63099.65</v>
      </c>
      <c r="D301" s="1">
        <f t="shared" si="7"/>
        <v>3.8735672241026288E-2</v>
      </c>
    </row>
    <row r="302" spans="2:4" x14ac:dyDescent="0.3">
      <c r="B302" s="15">
        <v>44896</v>
      </c>
      <c r="C302" s="17">
        <v>60840.74</v>
      </c>
      <c r="D302" s="1">
        <f t="shared" si="7"/>
        <v>-3.579908921840301E-2</v>
      </c>
    </row>
    <row r="303" spans="2:4" x14ac:dyDescent="0.3">
      <c r="B303" s="15">
        <v>44927</v>
      </c>
      <c r="C303" s="17">
        <v>59549.9</v>
      </c>
      <c r="D303" s="1">
        <f t="shared" si="7"/>
        <v>-2.1216704464804285E-2</v>
      </c>
    </row>
    <row r="304" spans="2:4" x14ac:dyDescent="0.3">
      <c r="B304" s="15">
        <v>44958</v>
      </c>
      <c r="C304" s="17">
        <v>58962.12</v>
      </c>
      <c r="D304" s="1">
        <f t="shared" si="7"/>
        <v>-9.8703776160832986E-3</v>
      </c>
    </row>
    <row r="305" spans="2:4" x14ac:dyDescent="0.3">
      <c r="B305" s="15">
        <v>44986</v>
      </c>
      <c r="C305" s="17">
        <v>58991.519999999997</v>
      </c>
      <c r="D305" s="1">
        <f t="shared" si="7"/>
        <v>4.9862521903883681E-4</v>
      </c>
    </row>
    <row r="306" spans="2:4" x14ac:dyDescent="0.3">
      <c r="B306" s="15">
        <v>45017</v>
      </c>
      <c r="C306" s="17">
        <v>59106.44</v>
      </c>
      <c r="D306" s="1">
        <f t="shared" si="7"/>
        <v>1.9480766049087316E-3</v>
      </c>
    </row>
    <row r="308" spans="2:4" x14ac:dyDescent="0.3">
      <c r="B308" s="20" t="s">
        <v>135</v>
      </c>
    </row>
  </sheetData>
  <sheetProtection algorithmName="SHA-512" hashValue="ykQYbg34fev8Ie2Md0EVR9hzzLeq3kh+WQPCSEEiTjM5ZbjnCm0itaxXQmfowPmwGl7iqHy/U/oE/NnalCqNNg==" saltValue="F+q86kn5xpD8vyH6cQi1gw==" spinCount="100000" sheet="1" objects="1" scenarios="1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33E2-E4DE-48D6-BF56-8E037A1CD8A5}">
  <dimension ref="B2:N306"/>
  <sheetViews>
    <sheetView showGridLines="0" topLeftCell="A4" workbookViewId="0">
      <selection activeCell="T4" sqref="T4"/>
    </sheetView>
  </sheetViews>
  <sheetFormatPr defaultRowHeight="14.4" x14ac:dyDescent="0.3"/>
  <cols>
    <col min="1" max="1" width="1.88671875" customWidth="1"/>
    <col min="2" max="2" width="9.88671875" bestFit="1" customWidth="1"/>
    <col min="9" max="9" width="11" bestFit="1" customWidth="1"/>
    <col min="10" max="10" width="25.44140625" bestFit="1" customWidth="1"/>
    <col min="12" max="12" width="13.77734375" bestFit="1" customWidth="1"/>
  </cols>
  <sheetData>
    <row r="2" spans="2:14" x14ac:dyDescent="0.3">
      <c r="B2" s="8" t="s">
        <v>9</v>
      </c>
      <c r="C2" s="8" t="s">
        <v>10</v>
      </c>
      <c r="D2" s="8" t="s">
        <v>8</v>
      </c>
      <c r="E2" s="8" t="s">
        <v>1</v>
      </c>
      <c r="F2" s="8" t="s">
        <v>2</v>
      </c>
      <c r="G2" s="8" t="s">
        <v>11</v>
      </c>
      <c r="I2" s="8" t="s">
        <v>0</v>
      </c>
      <c r="J2" s="8" t="s">
        <v>163</v>
      </c>
    </row>
    <row r="3" spans="2:14" x14ac:dyDescent="0.3">
      <c r="B3" s="15">
        <v>45047</v>
      </c>
      <c r="C3" s="1">
        <v>6.9889999999999994E-2</v>
      </c>
      <c r="D3" s="1">
        <v>7.1349999999999997E-2</v>
      </c>
      <c r="E3" s="1">
        <v>7.1379999999999999E-2</v>
      </c>
      <c r="F3" s="1">
        <v>6.9470000000000004E-2</v>
      </c>
      <c r="G3" s="1">
        <v>-1.78E-2</v>
      </c>
      <c r="I3" s="14">
        <v>1998</v>
      </c>
      <c r="J3" s="16">
        <f t="shared" ref="J3:J27" si="0">AVERAGEIFS($C$3:$C$305,$B$3:$B$305,"&gt;="&amp;DATE(I3,1,1),$B$3:$B$305,"&lt;="&amp;DATE(I3,12,31))</f>
        <v>0.12149700000000001</v>
      </c>
      <c r="L3" s="8" t="s">
        <v>125</v>
      </c>
      <c r="M3" s="12" t="s">
        <v>124</v>
      </c>
      <c r="N3" s="13">
        <f>AVERAGE(J8:J27)</f>
        <v>7.2967625000000008E-2</v>
      </c>
    </row>
    <row r="4" spans="2:14" x14ac:dyDescent="0.3">
      <c r="B4" s="15">
        <v>45017</v>
      </c>
      <c r="C4" s="1">
        <v>7.1160000000000001E-2</v>
      </c>
      <c r="D4" s="1">
        <v>7.3150000000000007E-2</v>
      </c>
      <c r="E4" s="1">
        <v>7.3700000000000002E-2</v>
      </c>
      <c r="F4" s="1">
        <v>7.3120000000000004E-2</v>
      </c>
      <c r="G4" s="1">
        <v>0</v>
      </c>
      <c r="I4" s="14">
        <f>I3+1</f>
        <v>1999</v>
      </c>
      <c r="J4" s="16">
        <f t="shared" si="0"/>
        <v>0.11739166666666667</v>
      </c>
      <c r="L4" s="1"/>
      <c r="M4" s="3"/>
    </row>
    <row r="5" spans="2:14" x14ac:dyDescent="0.3">
      <c r="B5" s="15">
        <v>44986</v>
      </c>
      <c r="C5" s="1">
        <v>7.3150000000000007E-2</v>
      </c>
      <c r="D5" s="1">
        <v>7.4679999999999996E-2</v>
      </c>
      <c r="E5" s="1">
        <v>7.4730000000000005E-2</v>
      </c>
      <c r="F5" s="1">
        <v>7.2800000000000004E-2</v>
      </c>
      <c r="G5" s="1">
        <v>-1.9E-2</v>
      </c>
      <c r="I5" s="14">
        <f t="shared" ref="I5:I27" si="1">I4+1</f>
        <v>2000</v>
      </c>
      <c r="J5" s="16">
        <f t="shared" si="0"/>
        <v>0.11044916666666667</v>
      </c>
      <c r="L5" s="8" t="s">
        <v>125</v>
      </c>
      <c r="M5" s="12" t="s">
        <v>123</v>
      </c>
      <c r="N5" s="13">
        <f>AVERAGE(J13:J27)</f>
        <v>7.4541555555555555E-2</v>
      </c>
    </row>
    <row r="6" spans="2:14" x14ac:dyDescent="0.3">
      <c r="B6" s="15">
        <v>44958</v>
      </c>
      <c r="C6" s="1">
        <v>7.4569999999999997E-2</v>
      </c>
      <c r="D6" s="1">
        <v>7.4160000000000004E-2</v>
      </c>
      <c r="E6" s="1">
        <v>7.4649999999999994E-2</v>
      </c>
      <c r="F6" s="1">
        <v>7.2450000000000001E-2</v>
      </c>
      <c r="G6" s="1">
        <v>1.55E-2</v>
      </c>
      <c r="I6" s="14">
        <f t="shared" si="1"/>
        <v>2001</v>
      </c>
      <c r="J6" s="16">
        <f t="shared" si="0"/>
        <v>9.3700833333333344E-2</v>
      </c>
      <c r="L6" s="1"/>
      <c r="M6" s="3"/>
    </row>
    <row r="7" spans="2:14" x14ac:dyDescent="0.3">
      <c r="B7" s="15">
        <v>44927</v>
      </c>
      <c r="C7" s="1">
        <v>7.3429999999999995E-2</v>
      </c>
      <c r="D7" s="1">
        <v>7.3459999999999998E-2</v>
      </c>
      <c r="E7" s="1">
        <v>7.4069999999999997E-2</v>
      </c>
      <c r="F7" s="1">
        <v>7.2660000000000002E-2</v>
      </c>
      <c r="G7" s="1">
        <v>2.2000000000000001E-3</v>
      </c>
      <c r="I7" s="14">
        <f t="shared" si="1"/>
        <v>2002</v>
      </c>
      <c r="J7" s="16">
        <f t="shared" si="0"/>
        <v>7.1952500000000016E-2</v>
      </c>
      <c r="L7" s="8" t="s">
        <v>125</v>
      </c>
      <c r="M7" s="12" t="s">
        <v>122</v>
      </c>
      <c r="N7" s="13">
        <f>AVERAGE(J21:J27)</f>
        <v>6.8567142857142868E-2</v>
      </c>
    </row>
    <row r="8" spans="2:14" x14ac:dyDescent="0.3">
      <c r="B8" s="15">
        <v>44896</v>
      </c>
      <c r="C8" s="1">
        <v>7.3270000000000002E-2</v>
      </c>
      <c r="D8" s="1">
        <v>7.2550000000000003E-2</v>
      </c>
      <c r="E8" s="1">
        <v>7.3440000000000005E-2</v>
      </c>
      <c r="F8" s="1">
        <v>7.1809999999999999E-2</v>
      </c>
      <c r="G8" s="1">
        <v>6.4999999999999997E-3</v>
      </c>
      <c r="I8" s="14">
        <f t="shared" si="1"/>
        <v>2003</v>
      </c>
      <c r="J8" s="16">
        <f t="shared" si="0"/>
        <v>5.6047500000000007E-2</v>
      </c>
      <c r="L8" s="1"/>
      <c r="M8" s="3"/>
    </row>
    <row r="9" spans="2:14" x14ac:dyDescent="0.3">
      <c r="B9" s="15">
        <v>44866</v>
      </c>
      <c r="C9" s="1">
        <v>7.2800000000000004E-2</v>
      </c>
      <c r="D9" s="1">
        <v>7.4349999999999999E-2</v>
      </c>
      <c r="E9" s="1">
        <v>7.4969999999999995E-2</v>
      </c>
      <c r="F9" s="1">
        <v>7.2349999999999998E-2</v>
      </c>
      <c r="G9" s="1">
        <v>-2.2200000000000001E-2</v>
      </c>
      <c r="I9" s="14">
        <f t="shared" si="1"/>
        <v>2004</v>
      </c>
      <c r="J9" s="16">
        <f t="shared" si="0"/>
        <v>5.9314166666666675E-2</v>
      </c>
      <c r="L9" s="8" t="s">
        <v>125</v>
      </c>
      <c r="M9" s="12" t="s">
        <v>121</v>
      </c>
      <c r="N9" s="13">
        <f>AVERAGE(J23:J27)</f>
        <v>6.8151833333333342E-2</v>
      </c>
    </row>
    <row r="10" spans="2:14" x14ac:dyDescent="0.3">
      <c r="B10" s="15">
        <v>44835</v>
      </c>
      <c r="C10" s="1">
        <v>7.4450000000000002E-2</v>
      </c>
      <c r="D10" s="1">
        <v>7.4029999999999999E-2</v>
      </c>
      <c r="E10" s="1">
        <v>7.5410000000000005E-2</v>
      </c>
      <c r="F10" s="1">
        <v>7.3609999999999995E-2</v>
      </c>
      <c r="G10" s="1">
        <v>6.4000000000000003E-3</v>
      </c>
      <c r="I10" s="14">
        <f t="shared" si="1"/>
        <v>2005</v>
      </c>
      <c r="J10" s="16">
        <f t="shared" si="0"/>
        <v>6.9710000000000008E-2</v>
      </c>
      <c r="L10" s="1"/>
      <c r="M10" s="3"/>
    </row>
    <row r="11" spans="2:14" x14ac:dyDescent="0.3">
      <c r="B11" s="15">
        <v>44805</v>
      </c>
      <c r="C11" s="1">
        <v>7.397999999999999E-2</v>
      </c>
      <c r="D11" s="1">
        <v>7.2300000000000003E-2</v>
      </c>
      <c r="E11" s="1">
        <v>7.4230000000000004E-2</v>
      </c>
      <c r="F11" s="1">
        <v>7.1059999999999998E-2</v>
      </c>
      <c r="G11" s="1">
        <v>2.92E-2</v>
      </c>
      <c r="I11" s="14">
        <f t="shared" si="1"/>
        <v>2006</v>
      </c>
      <c r="J11" s="16">
        <f t="shared" si="0"/>
        <v>7.662833333333334E-2</v>
      </c>
      <c r="L11" s="19"/>
      <c r="M11" s="8" t="s">
        <v>120</v>
      </c>
      <c r="N11" s="13">
        <f>C3</f>
        <v>6.9889999999999994E-2</v>
      </c>
    </row>
    <row r="12" spans="2:14" x14ac:dyDescent="0.3">
      <c r="B12" s="15">
        <v>44774</v>
      </c>
      <c r="C12" s="1">
        <v>7.1879999999999999E-2</v>
      </c>
      <c r="D12" s="1">
        <v>7.3569999999999997E-2</v>
      </c>
      <c r="E12" s="1">
        <v>7.3660000000000003E-2</v>
      </c>
      <c r="F12" s="1">
        <v>7.1099999999999997E-2</v>
      </c>
      <c r="G12" s="1">
        <v>-1.7999999999999999E-2</v>
      </c>
      <c r="I12" s="14">
        <f t="shared" si="1"/>
        <v>2007</v>
      </c>
      <c r="J12" s="16">
        <f t="shared" si="0"/>
        <v>7.9529166666666651E-2</v>
      </c>
    </row>
    <row r="13" spans="2:14" x14ac:dyDescent="0.3">
      <c r="B13" s="15">
        <v>44743</v>
      </c>
      <c r="C13" s="1">
        <v>7.3200000000000001E-2</v>
      </c>
      <c r="D13" s="1">
        <v>7.4270000000000003E-2</v>
      </c>
      <c r="E13" s="1">
        <v>7.4749999999999997E-2</v>
      </c>
      <c r="F13" s="1">
        <v>7.2550000000000003E-2</v>
      </c>
      <c r="G13" s="1">
        <v>-1.7399999999999999E-2</v>
      </c>
      <c r="I13" s="14">
        <f t="shared" si="1"/>
        <v>2008</v>
      </c>
      <c r="J13" s="16">
        <f t="shared" si="0"/>
        <v>7.8546666666666667E-2</v>
      </c>
    </row>
    <row r="14" spans="2:14" x14ac:dyDescent="0.3">
      <c r="B14" s="15">
        <v>44713</v>
      </c>
      <c r="C14" s="1">
        <v>7.4499999999999997E-2</v>
      </c>
      <c r="D14" s="1">
        <v>7.4370000000000006E-2</v>
      </c>
      <c r="E14" s="1">
        <v>7.6170000000000002E-2</v>
      </c>
      <c r="F14" s="1">
        <v>7.3650000000000007E-2</v>
      </c>
      <c r="G14" s="1">
        <v>4.7000000000000002E-3</v>
      </c>
      <c r="I14" s="14">
        <f t="shared" si="1"/>
        <v>2009</v>
      </c>
      <c r="J14" s="16">
        <f t="shared" si="0"/>
        <v>6.948583333333333E-2</v>
      </c>
    </row>
    <row r="15" spans="2:14" x14ac:dyDescent="0.3">
      <c r="B15" s="15">
        <v>44682</v>
      </c>
      <c r="C15" s="1">
        <v>7.4149999999999994E-2</v>
      </c>
      <c r="D15" s="1">
        <v>7.1379999999999999E-2</v>
      </c>
      <c r="E15" s="1">
        <v>7.490999999999999E-2</v>
      </c>
      <c r="F15" s="1">
        <v>7.1160000000000001E-2</v>
      </c>
      <c r="G15" s="1">
        <v>3.8699999999999998E-2</v>
      </c>
      <c r="I15" s="14">
        <f t="shared" si="1"/>
        <v>2010</v>
      </c>
      <c r="J15" s="16">
        <f t="shared" si="0"/>
        <v>7.8485000000000013E-2</v>
      </c>
    </row>
    <row r="16" spans="2:14" x14ac:dyDescent="0.3">
      <c r="B16" s="15">
        <v>44652</v>
      </c>
      <c r="C16" s="1">
        <v>7.1390000000000009E-2</v>
      </c>
      <c r="D16" s="1">
        <v>6.9510000000000002E-2</v>
      </c>
      <c r="E16" s="1">
        <v>7.2849999999999998E-2</v>
      </c>
      <c r="F16" s="1">
        <v>6.8909999999999999E-2</v>
      </c>
      <c r="G16" s="1">
        <v>4.3299999999999998E-2</v>
      </c>
      <c r="I16" s="14">
        <f t="shared" si="1"/>
        <v>2011</v>
      </c>
      <c r="J16" s="16">
        <f t="shared" si="0"/>
        <v>8.3657499999999996E-2</v>
      </c>
    </row>
    <row r="17" spans="2:10" x14ac:dyDescent="0.3">
      <c r="B17" s="15">
        <v>44621</v>
      </c>
      <c r="C17" s="1">
        <v>6.8430000000000005E-2</v>
      </c>
      <c r="D17" s="1">
        <v>6.7990000000000009E-2</v>
      </c>
      <c r="E17" s="1">
        <v>6.9190000000000002E-2</v>
      </c>
      <c r="F17" s="1">
        <v>6.7729999999999999E-2</v>
      </c>
      <c r="G17" s="1">
        <v>1.0800000000000001E-2</v>
      </c>
      <c r="I17" s="14">
        <f t="shared" si="1"/>
        <v>2012</v>
      </c>
      <c r="J17" s="16">
        <f t="shared" si="0"/>
        <v>8.2949999999999996E-2</v>
      </c>
    </row>
    <row r="18" spans="2:10" x14ac:dyDescent="0.3">
      <c r="B18" s="15">
        <v>44593</v>
      </c>
      <c r="C18" s="1">
        <v>6.7699999999999996E-2</v>
      </c>
      <c r="D18" s="1">
        <v>6.7279999999999993E-2</v>
      </c>
      <c r="E18" s="1">
        <v>6.9550000000000001E-2</v>
      </c>
      <c r="F18" s="1">
        <v>6.615E-2</v>
      </c>
      <c r="G18" s="1">
        <v>1.29E-2</v>
      </c>
      <c r="I18" s="14">
        <f t="shared" si="1"/>
        <v>2013</v>
      </c>
      <c r="J18" s="16">
        <f t="shared" si="0"/>
        <v>8.1975833333333317E-2</v>
      </c>
    </row>
    <row r="19" spans="2:10" x14ac:dyDescent="0.3">
      <c r="B19" s="15">
        <v>44562</v>
      </c>
      <c r="C19" s="1">
        <v>6.6839999999999997E-2</v>
      </c>
      <c r="D19" s="1">
        <v>6.4630000000000007E-2</v>
      </c>
      <c r="E19" s="1">
        <v>6.8019999999999997E-2</v>
      </c>
      <c r="F19" s="1">
        <v>6.4549999999999996E-2</v>
      </c>
      <c r="G19" s="1">
        <v>3.56E-2</v>
      </c>
      <c r="I19" s="14">
        <f t="shared" si="1"/>
        <v>2014</v>
      </c>
      <c r="J19" s="16">
        <f t="shared" si="0"/>
        <v>8.555083333333334E-2</v>
      </c>
    </row>
    <row r="20" spans="2:10" x14ac:dyDescent="0.3">
      <c r="B20" s="15">
        <v>44531</v>
      </c>
      <c r="C20" s="1">
        <v>6.454E-2</v>
      </c>
      <c r="D20" s="1">
        <v>6.3600000000000004E-2</v>
      </c>
      <c r="E20" s="1">
        <v>6.497E-2</v>
      </c>
      <c r="F20" s="1">
        <v>6.3399999999999998E-2</v>
      </c>
      <c r="G20" s="1">
        <v>2.0199999999999999E-2</v>
      </c>
      <c r="I20" s="14">
        <f t="shared" si="1"/>
        <v>2015</v>
      </c>
      <c r="J20" s="16">
        <f t="shared" si="0"/>
        <v>7.7501666666666677E-2</v>
      </c>
    </row>
    <row r="21" spans="2:10" x14ac:dyDescent="0.3">
      <c r="B21" s="15">
        <v>44501</v>
      </c>
      <c r="C21" s="1">
        <v>6.3259999999999997E-2</v>
      </c>
      <c r="D21" s="1">
        <v>6.3909999999999995E-2</v>
      </c>
      <c r="E21" s="1">
        <v>6.3930000000000001E-2</v>
      </c>
      <c r="F21" s="1">
        <v>6.2869999999999995E-2</v>
      </c>
      <c r="G21" s="1">
        <v>-9.7000000000000003E-3</v>
      </c>
      <c r="I21" s="14">
        <f t="shared" si="1"/>
        <v>2016</v>
      </c>
      <c r="J21" s="16">
        <f t="shared" si="0"/>
        <v>7.1738333333333348E-2</v>
      </c>
    </row>
    <row r="22" spans="2:10" x14ac:dyDescent="0.3">
      <c r="B22" s="15">
        <v>44470</v>
      </c>
      <c r="C22" s="1">
        <v>6.3879999999999992E-2</v>
      </c>
      <c r="D22" s="1">
        <v>6.2300000000000001E-2</v>
      </c>
      <c r="E22" s="1">
        <v>6.429E-2</v>
      </c>
      <c r="F22" s="1">
        <v>6.2260000000000003E-2</v>
      </c>
      <c r="G22" s="1">
        <v>2.6499999999999999E-2</v>
      </c>
      <c r="I22" s="14">
        <f t="shared" si="1"/>
        <v>2017</v>
      </c>
      <c r="J22" s="16">
        <f t="shared" si="0"/>
        <v>6.7472499999999991E-2</v>
      </c>
    </row>
    <row r="23" spans="2:10" x14ac:dyDescent="0.3">
      <c r="B23" s="15">
        <v>44440</v>
      </c>
      <c r="C23" s="1">
        <v>6.2230000000000001E-2</v>
      </c>
      <c r="D23" s="1">
        <v>6.2350000000000003E-2</v>
      </c>
      <c r="E23" s="1">
        <v>6.2350000000000003E-2</v>
      </c>
      <c r="F23" s="1">
        <v>6.1159999999999999E-2</v>
      </c>
      <c r="G23" s="1">
        <v>1.2999999999999999E-3</v>
      </c>
      <c r="I23" s="14">
        <f t="shared" si="1"/>
        <v>2018</v>
      </c>
      <c r="J23" s="16">
        <f t="shared" si="0"/>
        <v>7.718916666666667E-2</v>
      </c>
    </row>
    <row r="24" spans="2:10" x14ac:dyDescent="0.3">
      <c r="B24" s="15">
        <v>44409</v>
      </c>
      <c r="C24" s="1">
        <v>6.2149999999999997E-2</v>
      </c>
      <c r="D24" s="1">
        <v>6.2039999999999998E-2</v>
      </c>
      <c r="E24" s="1">
        <v>6.2839999999999993E-2</v>
      </c>
      <c r="F24" s="1">
        <v>6.1879999999999998E-2</v>
      </c>
      <c r="G24" s="1">
        <v>1.8E-3</v>
      </c>
      <c r="I24" s="14">
        <f t="shared" si="1"/>
        <v>2019</v>
      </c>
      <c r="J24" s="16">
        <f t="shared" si="0"/>
        <v>6.918500000000001E-2</v>
      </c>
    </row>
    <row r="25" spans="2:10" x14ac:dyDescent="0.3">
      <c r="B25" s="15">
        <v>44378</v>
      </c>
      <c r="C25" s="1">
        <v>6.2039999999999998E-2</v>
      </c>
      <c r="D25" s="1">
        <v>6.0819999999999999E-2</v>
      </c>
      <c r="E25" s="1">
        <v>6.2770000000000006E-2</v>
      </c>
      <c r="F25" s="1">
        <v>6.0350000000000001E-2</v>
      </c>
      <c r="G25" s="1">
        <v>2.53E-2</v>
      </c>
      <c r="I25" s="14">
        <f t="shared" si="1"/>
        <v>2020</v>
      </c>
      <c r="J25" s="16">
        <f t="shared" si="0"/>
        <v>6.0612500000000007E-2</v>
      </c>
    </row>
    <row r="26" spans="2:10" x14ac:dyDescent="0.3">
      <c r="B26" s="15">
        <v>44348</v>
      </c>
      <c r="C26" s="1">
        <v>6.0510000000000001E-2</v>
      </c>
      <c r="D26" s="1">
        <v>6.0319999999999999E-2</v>
      </c>
      <c r="E26" s="1">
        <v>6.0890000000000007E-2</v>
      </c>
      <c r="F26" s="1">
        <v>5.9839999999999997E-2</v>
      </c>
      <c r="G26" s="1">
        <v>4.7999999999999996E-3</v>
      </c>
      <c r="I26" s="14">
        <f t="shared" si="1"/>
        <v>2021</v>
      </c>
      <c r="J26" s="16">
        <f t="shared" si="0"/>
        <v>6.1889999999999994E-2</v>
      </c>
    </row>
    <row r="27" spans="2:10" x14ac:dyDescent="0.3">
      <c r="B27" s="15">
        <v>44317</v>
      </c>
      <c r="C27" s="1">
        <v>6.0220000000000003E-2</v>
      </c>
      <c r="D27" s="1">
        <v>6.0289999999999996E-2</v>
      </c>
      <c r="E27" s="1">
        <v>6.0479999999999999E-2</v>
      </c>
      <c r="F27" s="1">
        <v>5.9580000000000001E-2</v>
      </c>
      <c r="G27" s="1">
        <v>-1.2999999999999999E-3</v>
      </c>
      <c r="I27" s="14">
        <f t="shared" si="1"/>
        <v>2022</v>
      </c>
      <c r="J27" s="16">
        <f t="shared" si="0"/>
        <v>7.1882500000000002E-2</v>
      </c>
    </row>
    <row r="28" spans="2:10" x14ac:dyDescent="0.3">
      <c r="B28" s="15">
        <v>44287</v>
      </c>
      <c r="C28" s="1">
        <v>6.0299999999999999E-2</v>
      </c>
      <c r="D28" s="1">
        <v>6.2019999999999999E-2</v>
      </c>
      <c r="E28" s="1">
        <v>6.2019999999999999E-2</v>
      </c>
      <c r="F28" s="1">
        <v>5.9900000000000002E-2</v>
      </c>
      <c r="G28" s="1">
        <v>-2.3800000000000002E-2</v>
      </c>
      <c r="I28" s="14"/>
    </row>
    <row r="29" spans="2:10" x14ac:dyDescent="0.3">
      <c r="B29" s="15">
        <v>44256</v>
      </c>
      <c r="C29" s="1">
        <v>6.1769999999999999E-2</v>
      </c>
      <c r="D29" s="1">
        <v>6.2359999999999999E-2</v>
      </c>
      <c r="E29" s="1">
        <v>6.2740000000000004E-2</v>
      </c>
      <c r="F29" s="1">
        <v>6.114E-2</v>
      </c>
      <c r="G29" s="1">
        <v>-8.3000000000000001E-3</v>
      </c>
      <c r="I29" s="14"/>
    </row>
    <row r="30" spans="2:10" x14ac:dyDescent="0.3">
      <c r="B30" s="15">
        <v>44228</v>
      </c>
      <c r="C30" s="1">
        <v>6.2289999999999998E-2</v>
      </c>
      <c r="D30" s="1">
        <v>5.917E-2</v>
      </c>
      <c r="E30" s="1">
        <v>6.2420000000000003E-2</v>
      </c>
      <c r="F30" s="1">
        <v>5.8880000000000002E-2</v>
      </c>
      <c r="G30" s="1">
        <v>4.7100000000000003E-2</v>
      </c>
      <c r="I30" s="14"/>
    </row>
    <row r="31" spans="2:10" x14ac:dyDescent="0.3">
      <c r="B31" s="15">
        <v>44197</v>
      </c>
      <c r="C31" s="1">
        <v>5.9490000000000001E-2</v>
      </c>
      <c r="D31" s="1">
        <v>5.9050000000000005E-2</v>
      </c>
      <c r="E31" s="1">
        <v>5.9880000000000003E-2</v>
      </c>
      <c r="F31" s="1">
        <v>5.8390000000000004E-2</v>
      </c>
      <c r="G31" s="1">
        <v>9.2999999999999992E-3</v>
      </c>
      <c r="I31" s="14"/>
    </row>
    <row r="32" spans="2:10" x14ac:dyDescent="0.3">
      <c r="B32" s="15">
        <v>44166</v>
      </c>
      <c r="C32" s="1">
        <v>5.8939999999999999E-2</v>
      </c>
      <c r="D32" s="1">
        <v>5.9189999999999993E-2</v>
      </c>
      <c r="E32" s="1">
        <v>5.9810000000000002E-2</v>
      </c>
      <c r="F32" s="1">
        <v>5.8869999999999999E-2</v>
      </c>
      <c r="G32" s="1">
        <v>-2.8999999999999998E-3</v>
      </c>
      <c r="I32" s="14"/>
    </row>
    <row r="33" spans="2:11" x14ac:dyDescent="0.3">
      <c r="B33" s="15">
        <v>44136</v>
      </c>
      <c r="C33" s="1">
        <v>5.9109999999999996E-2</v>
      </c>
      <c r="D33" s="1">
        <v>5.8899999999999994E-2</v>
      </c>
      <c r="E33" s="1">
        <v>5.9359999999999996E-2</v>
      </c>
      <c r="F33" s="1">
        <v>5.8369999999999998E-2</v>
      </c>
      <c r="G33" s="1">
        <v>5.1000000000000004E-3</v>
      </c>
      <c r="I33" s="14"/>
      <c r="K33" s="49"/>
    </row>
    <row r="34" spans="2:11" x14ac:dyDescent="0.3">
      <c r="B34" s="15">
        <v>44105</v>
      </c>
      <c r="C34" s="1">
        <v>5.8810000000000001E-2</v>
      </c>
      <c r="D34" s="1">
        <v>5.9650000000000002E-2</v>
      </c>
      <c r="E34" s="1">
        <v>6.0420000000000001E-2</v>
      </c>
      <c r="F34" s="1">
        <v>5.7910000000000003E-2</v>
      </c>
      <c r="G34" s="1">
        <v>-2.23E-2</v>
      </c>
      <c r="I34" s="14"/>
    </row>
    <row r="35" spans="2:11" x14ac:dyDescent="0.3">
      <c r="B35" s="15">
        <v>44075</v>
      </c>
      <c r="C35" s="1">
        <v>6.0149999999999995E-2</v>
      </c>
      <c r="D35" s="1">
        <v>5.9490000000000001E-2</v>
      </c>
      <c r="E35" s="1">
        <v>6.1089999999999998E-2</v>
      </c>
      <c r="F35" s="1">
        <v>5.8779999999999999E-2</v>
      </c>
      <c r="G35" s="1">
        <v>-1.04E-2</v>
      </c>
    </row>
    <row r="36" spans="2:11" x14ac:dyDescent="0.3">
      <c r="B36" s="15">
        <v>44044</v>
      </c>
      <c r="C36" s="1">
        <v>6.0780000000000001E-2</v>
      </c>
      <c r="D36" s="1">
        <v>5.8459999999999998E-2</v>
      </c>
      <c r="E36" s="1">
        <v>6.2309999999999997E-2</v>
      </c>
      <c r="F36" s="1">
        <v>5.808E-2</v>
      </c>
      <c r="G36" s="1">
        <v>4.1300000000000003E-2</v>
      </c>
    </row>
    <row r="37" spans="2:11" x14ac:dyDescent="0.3">
      <c r="B37" s="15">
        <v>44013</v>
      </c>
      <c r="C37" s="1">
        <v>5.8369999999999998E-2</v>
      </c>
      <c r="D37" s="1">
        <v>5.9069999999999998E-2</v>
      </c>
      <c r="E37" s="1">
        <v>5.9069999999999998E-2</v>
      </c>
      <c r="F37" s="1">
        <v>5.747E-2</v>
      </c>
      <c r="G37" s="1">
        <v>-8.6999999999999994E-3</v>
      </c>
    </row>
    <row r="38" spans="2:11" x14ac:dyDescent="0.3">
      <c r="B38" s="15">
        <v>43983</v>
      </c>
      <c r="C38" s="1">
        <v>5.8880000000000002E-2</v>
      </c>
      <c r="D38" s="1">
        <v>6.055E-2</v>
      </c>
      <c r="E38" s="1">
        <v>6.0890000000000007E-2</v>
      </c>
      <c r="F38" s="1">
        <v>5.7549999999999997E-2</v>
      </c>
      <c r="G38" s="1">
        <v>-2.0799999999999999E-2</v>
      </c>
    </row>
    <row r="39" spans="2:11" x14ac:dyDescent="0.3">
      <c r="B39" s="15">
        <v>43952</v>
      </c>
      <c r="C39" s="1">
        <v>6.0129999999999996E-2</v>
      </c>
      <c r="D39" s="1">
        <v>6.1379999999999997E-2</v>
      </c>
      <c r="E39" s="1">
        <v>6.25E-2</v>
      </c>
      <c r="F39" s="1">
        <v>5.8789999999999995E-2</v>
      </c>
      <c r="G39" s="1">
        <v>-1.5900000000000001E-2</v>
      </c>
    </row>
    <row r="40" spans="2:11" x14ac:dyDescent="0.3">
      <c r="B40" s="15">
        <v>43922</v>
      </c>
      <c r="C40" s="1">
        <v>6.1100000000000002E-2</v>
      </c>
      <c r="D40" s="1">
        <v>6.2869999999999995E-2</v>
      </c>
      <c r="E40" s="1">
        <v>6.5040000000000001E-2</v>
      </c>
      <c r="F40" s="1">
        <v>6.0149999999999995E-2</v>
      </c>
      <c r="G40" s="1">
        <v>-4.5999999999999999E-3</v>
      </c>
    </row>
    <row r="41" spans="2:11" x14ac:dyDescent="0.3">
      <c r="B41" s="15">
        <v>43891</v>
      </c>
      <c r="C41" s="1">
        <v>6.1379999999999997E-2</v>
      </c>
      <c r="D41" s="1">
        <v>6.343E-2</v>
      </c>
      <c r="E41" s="1">
        <v>6.4489999999999992E-2</v>
      </c>
      <c r="F41" s="1">
        <v>5.9950000000000003E-2</v>
      </c>
      <c r="G41" s="1">
        <v>-3.6600000000000001E-2</v>
      </c>
    </row>
    <row r="42" spans="2:11" x14ac:dyDescent="0.3">
      <c r="B42" s="15">
        <v>43862</v>
      </c>
      <c r="C42" s="1">
        <v>6.3710000000000003E-2</v>
      </c>
      <c r="D42" s="1">
        <v>6.5090000000000009E-2</v>
      </c>
      <c r="E42" s="1">
        <v>6.5199999999999994E-2</v>
      </c>
      <c r="F42" s="1">
        <v>6.3259999999999997E-2</v>
      </c>
      <c r="G42" s="1">
        <v>-3.4599999999999999E-2</v>
      </c>
    </row>
    <row r="43" spans="2:11" x14ac:dyDescent="0.3">
      <c r="B43" s="15">
        <v>43831</v>
      </c>
      <c r="C43" s="1">
        <v>6.5990000000000007E-2</v>
      </c>
      <c r="D43" s="1">
        <v>6.5479999999999997E-2</v>
      </c>
      <c r="E43" s="1">
        <v>6.6920000000000007E-2</v>
      </c>
      <c r="F43" s="1">
        <v>6.4850000000000005E-2</v>
      </c>
      <c r="G43" s="1">
        <v>6.8999999999999999E-3</v>
      </c>
    </row>
    <row r="44" spans="2:11" x14ac:dyDescent="0.3">
      <c r="B44" s="15">
        <v>43800</v>
      </c>
      <c r="C44" s="1">
        <v>6.5540000000000001E-2</v>
      </c>
      <c r="D44" s="1">
        <v>6.4630000000000007E-2</v>
      </c>
      <c r="E44" s="1">
        <v>6.837E-2</v>
      </c>
      <c r="F44" s="1">
        <v>6.448000000000001E-2</v>
      </c>
      <c r="G44" s="1">
        <v>1.46E-2</v>
      </c>
    </row>
    <row r="45" spans="2:11" x14ac:dyDescent="0.3">
      <c r="B45" s="15">
        <v>43770</v>
      </c>
      <c r="C45" s="1">
        <v>6.4600000000000005E-2</v>
      </c>
      <c r="D45" s="1">
        <v>6.4310000000000006E-2</v>
      </c>
      <c r="E45" s="1">
        <v>6.5739999999999993E-2</v>
      </c>
      <c r="F45" s="1">
        <v>6.4149999999999999E-2</v>
      </c>
      <c r="G45" s="1">
        <v>-2.75E-2</v>
      </c>
    </row>
    <row r="46" spans="2:11" x14ac:dyDescent="0.3">
      <c r="B46" s="15">
        <v>43739</v>
      </c>
      <c r="C46" s="1">
        <v>6.6430000000000003E-2</v>
      </c>
      <c r="D46" s="1">
        <v>6.6799999999999998E-2</v>
      </c>
      <c r="E46" s="1">
        <v>6.7390000000000005E-2</v>
      </c>
      <c r="F46" s="1">
        <v>6.5820000000000004E-2</v>
      </c>
      <c r="G46" s="1">
        <v>-7.7999999999999996E-3</v>
      </c>
    </row>
    <row r="47" spans="2:11" x14ac:dyDescent="0.3">
      <c r="B47" s="15">
        <v>43709</v>
      </c>
      <c r="C47" s="1">
        <v>6.695000000000001E-2</v>
      </c>
      <c r="D47" s="1">
        <v>6.4979999999999996E-2</v>
      </c>
      <c r="E47" s="1">
        <v>6.8739999999999996E-2</v>
      </c>
      <c r="F47" s="1">
        <v>6.4880000000000007E-2</v>
      </c>
      <c r="G47" s="1">
        <v>2.12E-2</v>
      </c>
    </row>
    <row r="48" spans="2:11" x14ac:dyDescent="0.3">
      <c r="B48" s="15">
        <v>43678</v>
      </c>
      <c r="C48" s="1">
        <v>6.5560000000000007E-2</v>
      </c>
      <c r="D48" s="1">
        <v>6.3939999999999997E-2</v>
      </c>
      <c r="E48" s="1">
        <v>6.6390000000000005E-2</v>
      </c>
      <c r="F48" s="1">
        <v>6.2960000000000002E-2</v>
      </c>
      <c r="G48" s="1">
        <v>2.9399999999999999E-2</v>
      </c>
    </row>
    <row r="49" spans="2:7" x14ac:dyDescent="0.3">
      <c r="B49" s="15">
        <v>43647</v>
      </c>
      <c r="C49" s="1">
        <v>6.3689999999999997E-2</v>
      </c>
      <c r="D49" s="1">
        <v>6.9059999999999996E-2</v>
      </c>
      <c r="E49" s="1">
        <v>6.93E-2</v>
      </c>
      <c r="F49" s="1">
        <v>6.2659999999999993E-2</v>
      </c>
      <c r="G49" s="1">
        <v>-7.4099999999999999E-2</v>
      </c>
    </row>
    <row r="50" spans="2:7" x14ac:dyDescent="0.3">
      <c r="B50" s="15">
        <v>43617</v>
      </c>
      <c r="C50" s="1">
        <v>6.878999999999999E-2</v>
      </c>
      <c r="D50" s="1">
        <v>6.9489999999999996E-2</v>
      </c>
      <c r="E50" s="1">
        <v>7.0970000000000005E-2</v>
      </c>
      <c r="F50" s="1">
        <v>6.7339999999999997E-2</v>
      </c>
      <c r="G50" s="1">
        <v>-2.18E-2</v>
      </c>
    </row>
    <row r="51" spans="2:7" x14ac:dyDescent="0.3">
      <c r="B51" s="15">
        <v>43586</v>
      </c>
      <c r="C51" s="1">
        <v>7.0319999999999994E-2</v>
      </c>
      <c r="D51" s="1">
        <v>7.4109999999999995E-2</v>
      </c>
      <c r="E51" s="1">
        <v>7.4260000000000007E-2</v>
      </c>
      <c r="F51" s="1">
        <v>7.0300000000000001E-2</v>
      </c>
      <c r="G51" s="1">
        <v>-5.1499999999999997E-2</v>
      </c>
    </row>
    <row r="52" spans="2:7" x14ac:dyDescent="0.3">
      <c r="B52" s="15">
        <v>43556</v>
      </c>
      <c r="C52" s="1">
        <v>7.4139999999999998E-2</v>
      </c>
      <c r="D52" s="1">
        <v>7.356E-2</v>
      </c>
      <c r="E52" s="1">
        <v>7.4969999999999995E-2</v>
      </c>
      <c r="F52" s="1">
        <v>7.2290000000000007E-2</v>
      </c>
      <c r="G52" s="1">
        <v>9.2999999999999992E-3</v>
      </c>
    </row>
    <row r="53" spans="2:7" x14ac:dyDescent="0.3">
      <c r="B53" s="15">
        <v>43525</v>
      </c>
      <c r="C53" s="1">
        <v>7.3459999999999998E-2</v>
      </c>
      <c r="D53" s="1">
        <v>7.5880000000000003E-2</v>
      </c>
      <c r="E53" s="1">
        <v>7.5899999999999995E-2</v>
      </c>
      <c r="F53" s="1">
        <v>7.3010000000000005E-2</v>
      </c>
      <c r="G53" s="1">
        <v>-3.2300000000000002E-2</v>
      </c>
    </row>
    <row r="54" spans="2:7" x14ac:dyDescent="0.3">
      <c r="B54" s="15">
        <v>43497</v>
      </c>
      <c r="C54" s="1">
        <v>7.5910000000000005E-2</v>
      </c>
      <c r="D54" s="1">
        <v>7.4700000000000003E-2</v>
      </c>
      <c r="E54" s="1">
        <v>7.6990000000000003E-2</v>
      </c>
      <c r="F54" s="1">
        <v>7.4249999999999997E-2</v>
      </c>
      <c r="G54" s="1">
        <v>1.44E-2</v>
      </c>
    </row>
    <row r="55" spans="2:7" x14ac:dyDescent="0.3">
      <c r="B55" s="15">
        <v>43466</v>
      </c>
      <c r="C55" s="1">
        <v>7.4829999999999994E-2</v>
      </c>
      <c r="D55" s="1">
        <v>7.4009999999999992E-2</v>
      </c>
      <c r="E55" s="1">
        <v>7.6499999999999999E-2</v>
      </c>
      <c r="F55" s="1">
        <v>7.3499999999999996E-2</v>
      </c>
      <c r="G55" s="1">
        <v>1.5299999999999999E-2</v>
      </c>
    </row>
    <row r="56" spans="2:7" x14ac:dyDescent="0.3">
      <c r="B56" s="15">
        <v>43435</v>
      </c>
      <c r="C56" s="1">
        <v>7.3700000000000002E-2</v>
      </c>
      <c r="D56" s="1">
        <v>7.646E-2</v>
      </c>
      <c r="E56" s="1">
        <v>7.7030000000000001E-2</v>
      </c>
      <c r="F56" s="1">
        <v>7.2179999999999994E-2</v>
      </c>
      <c r="G56" s="1">
        <v>-3.1199999999999999E-2</v>
      </c>
    </row>
    <row r="57" spans="2:7" x14ac:dyDescent="0.3">
      <c r="B57" s="15">
        <v>43405</v>
      </c>
      <c r="C57" s="1">
        <v>7.6069999999999999E-2</v>
      </c>
      <c r="D57" s="1">
        <v>7.8310000000000005E-2</v>
      </c>
      <c r="E57" s="1">
        <v>7.8399999999999997E-2</v>
      </c>
      <c r="F57" s="1">
        <v>7.5759999999999994E-2</v>
      </c>
      <c r="G57" s="1">
        <v>-3.1300000000000001E-2</v>
      </c>
    </row>
    <row r="58" spans="2:7" x14ac:dyDescent="0.3">
      <c r="B58" s="15">
        <v>43374</v>
      </c>
      <c r="C58" s="1">
        <v>7.8530000000000003E-2</v>
      </c>
      <c r="D58" s="1">
        <v>7.9229999999999995E-2</v>
      </c>
      <c r="E58" s="1">
        <v>8.2100000000000006E-2</v>
      </c>
      <c r="F58" s="1">
        <v>7.7969999999999998E-2</v>
      </c>
      <c r="G58" s="1">
        <v>-2.1299999999999999E-2</v>
      </c>
    </row>
    <row r="59" spans="2:7" x14ac:dyDescent="0.3">
      <c r="B59" s="15">
        <v>43344</v>
      </c>
      <c r="C59" s="1">
        <v>8.0239999999999992E-2</v>
      </c>
      <c r="D59" s="1">
        <v>7.9399999999999998E-2</v>
      </c>
      <c r="E59" s="1">
        <v>8.2309999999999994E-2</v>
      </c>
      <c r="F59" s="1">
        <v>7.9170000000000004E-2</v>
      </c>
      <c r="G59" s="1">
        <v>9.1999999999999998E-3</v>
      </c>
    </row>
    <row r="60" spans="2:7" x14ac:dyDescent="0.3">
      <c r="B60" s="15">
        <v>43313</v>
      </c>
      <c r="C60" s="1">
        <v>7.9509999999999997E-2</v>
      </c>
      <c r="D60" s="1">
        <v>7.7670000000000003E-2</v>
      </c>
      <c r="E60" s="1">
        <v>7.9579999999999998E-2</v>
      </c>
      <c r="F60" s="1">
        <v>7.6810000000000003E-2</v>
      </c>
      <c r="G60" s="1">
        <v>2.3E-2</v>
      </c>
    </row>
    <row r="61" spans="2:7" x14ac:dyDescent="0.3">
      <c r="B61" s="15">
        <v>43282</v>
      </c>
      <c r="C61" s="1">
        <v>7.7719999999999997E-2</v>
      </c>
      <c r="D61" s="1">
        <v>7.8890000000000002E-2</v>
      </c>
      <c r="E61" s="1">
        <v>7.9170000000000004E-2</v>
      </c>
      <c r="F61" s="1">
        <v>7.7229999999999993E-2</v>
      </c>
      <c r="G61" s="1">
        <v>-1.66E-2</v>
      </c>
    </row>
    <row r="62" spans="2:7" x14ac:dyDescent="0.3">
      <c r="B62" s="15">
        <v>43252</v>
      </c>
      <c r="C62" s="1">
        <v>7.9029999999999989E-2</v>
      </c>
      <c r="D62" s="1">
        <v>7.8600000000000003E-2</v>
      </c>
      <c r="E62" s="1">
        <v>0.08</v>
      </c>
      <c r="F62" s="1">
        <v>7.7689999999999995E-2</v>
      </c>
      <c r="G62" s="1">
        <v>9.7999999999999997E-3</v>
      </c>
    </row>
    <row r="63" spans="2:7" x14ac:dyDescent="0.3">
      <c r="B63" s="15">
        <v>43221</v>
      </c>
      <c r="C63" s="1">
        <v>7.8259999999999996E-2</v>
      </c>
      <c r="D63" s="1">
        <v>7.7310000000000004E-2</v>
      </c>
      <c r="E63" s="1">
        <v>7.9450000000000007E-2</v>
      </c>
      <c r="F63" s="1">
        <v>7.553E-2</v>
      </c>
      <c r="G63" s="1">
        <v>7.6E-3</v>
      </c>
    </row>
    <row r="64" spans="2:7" x14ac:dyDescent="0.3">
      <c r="B64" s="15">
        <v>43191</v>
      </c>
      <c r="C64" s="1">
        <v>7.7670000000000003E-2</v>
      </c>
      <c r="D64" s="1">
        <v>7.3330000000000006E-2</v>
      </c>
      <c r="E64" s="1">
        <v>7.7969999999999998E-2</v>
      </c>
      <c r="F64" s="1">
        <v>7.1230000000000002E-2</v>
      </c>
      <c r="G64" s="1">
        <v>4.99E-2</v>
      </c>
    </row>
    <row r="65" spans="2:7" x14ac:dyDescent="0.3">
      <c r="B65" s="15">
        <v>43160</v>
      </c>
      <c r="C65" s="1">
        <v>7.397999999999999E-2</v>
      </c>
      <c r="D65" s="1">
        <v>7.7259999999999995E-2</v>
      </c>
      <c r="E65" s="1">
        <v>7.8E-2</v>
      </c>
      <c r="F65" s="1">
        <v>7.2859999999999994E-2</v>
      </c>
      <c r="G65" s="1">
        <v>-4.2500000000000003E-2</v>
      </c>
    </row>
    <row r="66" spans="2:7" x14ac:dyDescent="0.3">
      <c r="B66" s="15">
        <v>43132</v>
      </c>
      <c r="C66" s="1">
        <v>7.7259999999999995E-2</v>
      </c>
      <c r="D66" s="1">
        <v>7.4459999999999998E-2</v>
      </c>
      <c r="E66" s="1">
        <v>7.8159999999999993E-2</v>
      </c>
      <c r="F66" s="1">
        <v>7.399E-2</v>
      </c>
      <c r="G66" s="1">
        <v>3.9800000000000002E-2</v>
      </c>
    </row>
    <row r="67" spans="2:7" x14ac:dyDescent="0.3">
      <c r="B67" s="15">
        <v>43101</v>
      </c>
      <c r="C67" s="1">
        <v>7.4299999999999991E-2</v>
      </c>
      <c r="D67" s="1">
        <v>7.349E-2</v>
      </c>
      <c r="E67" s="1">
        <v>7.5869999999999993E-2</v>
      </c>
      <c r="F67" s="1">
        <v>7.2430000000000008E-2</v>
      </c>
      <c r="G67" s="1">
        <v>1.4200000000000001E-2</v>
      </c>
    </row>
    <row r="68" spans="2:7" x14ac:dyDescent="0.3">
      <c r="B68" s="15">
        <v>43070</v>
      </c>
      <c r="C68" s="1">
        <v>7.3259999999999992E-2</v>
      </c>
      <c r="D68" s="1">
        <v>7.0879999999999999E-2</v>
      </c>
      <c r="E68" s="1">
        <v>7.4099999999999999E-2</v>
      </c>
      <c r="F68" s="1">
        <v>7.0120000000000002E-2</v>
      </c>
      <c r="G68" s="1">
        <v>3.7999999999999999E-2</v>
      </c>
    </row>
    <row r="69" spans="2:7" x14ac:dyDescent="0.3">
      <c r="B69" s="15">
        <v>43040</v>
      </c>
      <c r="C69" s="1">
        <v>7.0580000000000004E-2</v>
      </c>
      <c r="D69" s="1">
        <v>6.878999999999999E-2</v>
      </c>
      <c r="E69" s="1">
        <v>7.084E-2</v>
      </c>
      <c r="F69" s="1">
        <v>6.8470000000000003E-2</v>
      </c>
      <c r="G69" s="1">
        <v>2.86E-2</v>
      </c>
    </row>
    <row r="70" spans="2:7" x14ac:dyDescent="0.3">
      <c r="B70" s="15">
        <v>43009</v>
      </c>
      <c r="C70" s="1">
        <v>6.862E-2</v>
      </c>
      <c r="D70" s="1">
        <v>6.6740000000000008E-2</v>
      </c>
      <c r="E70" s="1">
        <v>6.898E-2</v>
      </c>
      <c r="F70" s="1">
        <v>6.6250000000000003E-2</v>
      </c>
      <c r="G70" s="1">
        <v>2.9899999999999999E-2</v>
      </c>
    </row>
    <row r="71" spans="2:7" x14ac:dyDescent="0.3">
      <c r="B71" s="15">
        <v>42979</v>
      </c>
      <c r="C71" s="1">
        <v>6.6630000000000009E-2</v>
      </c>
      <c r="D71" s="1">
        <v>6.4920000000000005E-2</v>
      </c>
      <c r="E71" s="1">
        <v>6.7099999999999993E-2</v>
      </c>
      <c r="F71" s="1">
        <v>6.4770000000000008E-2</v>
      </c>
      <c r="G71" s="1">
        <v>2.1100000000000001E-2</v>
      </c>
    </row>
    <row r="72" spans="2:7" x14ac:dyDescent="0.3">
      <c r="B72" s="15">
        <v>42948</v>
      </c>
      <c r="C72" s="1">
        <v>6.5250000000000002E-2</v>
      </c>
      <c r="D72" s="1">
        <v>6.4659999999999995E-2</v>
      </c>
      <c r="E72" s="1">
        <v>6.5759999999999999E-2</v>
      </c>
      <c r="F72" s="1">
        <v>6.4189999999999997E-2</v>
      </c>
      <c r="G72" s="1">
        <v>9.2999999999999992E-3</v>
      </c>
    </row>
    <row r="73" spans="2:7" x14ac:dyDescent="0.3">
      <c r="B73" s="15">
        <v>42917</v>
      </c>
      <c r="C73" s="1">
        <v>6.4649999999999999E-2</v>
      </c>
      <c r="D73" s="1">
        <v>6.6100000000000006E-2</v>
      </c>
      <c r="E73" s="1">
        <v>6.6180000000000003E-2</v>
      </c>
      <c r="F73" s="1">
        <v>6.404E-2</v>
      </c>
      <c r="G73" s="1">
        <v>-7.1000000000000004E-3</v>
      </c>
    </row>
    <row r="74" spans="2:7" x14ac:dyDescent="0.3">
      <c r="B74" s="15">
        <v>42887</v>
      </c>
      <c r="C74" s="1">
        <v>6.5110000000000001E-2</v>
      </c>
      <c r="D74" s="1">
        <v>6.6489999999999994E-2</v>
      </c>
      <c r="E74" s="1">
        <v>6.6720000000000002E-2</v>
      </c>
      <c r="F74" s="1">
        <v>6.4189999999999997E-2</v>
      </c>
      <c r="G74" s="1">
        <v>-2.2499999999999999E-2</v>
      </c>
    </row>
    <row r="75" spans="2:7" x14ac:dyDescent="0.3">
      <c r="B75" s="15">
        <v>42856</v>
      </c>
      <c r="C75" s="1">
        <v>6.6610000000000003E-2</v>
      </c>
      <c r="D75" s="1">
        <v>6.9680000000000006E-2</v>
      </c>
      <c r="E75" s="1">
        <v>6.9940000000000002E-2</v>
      </c>
      <c r="F75" s="1">
        <v>6.6529999999999992E-2</v>
      </c>
      <c r="G75" s="1">
        <v>-4.3099999999999999E-2</v>
      </c>
    </row>
    <row r="76" spans="2:7" x14ac:dyDescent="0.3">
      <c r="B76" s="15">
        <v>42826</v>
      </c>
      <c r="C76" s="1">
        <v>6.9610000000000005E-2</v>
      </c>
      <c r="D76" s="1">
        <v>6.658E-2</v>
      </c>
      <c r="E76" s="1">
        <v>6.9830000000000003E-2</v>
      </c>
      <c r="F76" s="1">
        <v>6.5540000000000001E-2</v>
      </c>
      <c r="G76" s="1">
        <v>4.5499999999999999E-2</v>
      </c>
    </row>
    <row r="77" spans="2:7" x14ac:dyDescent="0.3">
      <c r="B77" s="15">
        <v>42795</v>
      </c>
      <c r="C77" s="1">
        <v>6.658E-2</v>
      </c>
      <c r="D77" s="1">
        <v>6.898E-2</v>
      </c>
      <c r="E77" s="1">
        <v>6.9320000000000007E-2</v>
      </c>
      <c r="F77" s="1">
        <v>6.6650000000000001E-2</v>
      </c>
      <c r="G77" s="1">
        <v>-3.09E-2</v>
      </c>
    </row>
    <row r="78" spans="2:7" x14ac:dyDescent="0.3">
      <c r="B78" s="15">
        <v>42767</v>
      </c>
      <c r="C78" s="1">
        <v>6.8699999999999997E-2</v>
      </c>
      <c r="D78" s="1">
        <v>6.402999999999999E-2</v>
      </c>
      <c r="E78" s="1">
        <v>6.9530000000000008E-2</v>
      </c>
      <c r="F78" s="1">
        <v>6.3759999999999997E-2</v>
      </c>
      <c r="G78" s="1">
        <v>7.2300000000000003E-2</v>
      </c>
    </row>
    <row r="79" spans="2:7" x14ac:dyDescent="0.3">
      <c r="B79" s="15">
        <v>42736</v>
      </c>
      <c r="C79" s="1">
        <v>6.4070000000000002E-2</v>
      </c>
      <c r="D79" s="1">
        <v>6.4829999999999999E-2</v>
      </c>
      <c r="E79" s="1">
        <v>6.4939999999999998E-2</v>
      </c>
      <c r="F79" s="1">
        <v>6.2939999999999996E-2</v>
      </c>
      <c r="G79" s="1">
        <v>-1.61E-2</v>
      </c>
    </row>
    <row r="80" spans="2:7" x14ac:dyDescent="0.3">
      <c r="B80" s="15">
        <v>42705</v>
      </c>
      <c r="C80" s="1">
        <v>6.5119999999999997E-2</v>
      </c>
      <c r="D80" s="1">
        <v>6.2570000000000001E-2</v>
      </c>
      <c r="E80" s="1">
        <v>6.6199999999999995E-2</v>
      </c>
      <c r="F80" s="1">
        <v>6.1689999999999995E-2</v>
      </c>
      <c r="G80" s="1">
        <v>4.3099999999999999E-2</v>
      </c>
    </row>
    <row r="81" spans="2:7" x14ac:dyDescent="0.3">
      <c r="B81" s="15">
        <v>42675</v>
      </c>
      <c r="C81" s="1">
        <v>6.2430000000000006E-2</v>
      </c>
      <c r="D81" s="1">
        <v>6.8729999999999999E-2</v>
      </c>
      <c r="E81" s="1">
        <v>6.9290000000000004E-2</v>
      </c>
      <c r="F81" s="1">
        <v>6.1130000000000004E-2</v>
      </c>
      <c r="G81" s="1">
        <v>-9.3200000000000005E-2</v>
      </c>
    </row>
    <row r="82" spans="2:7" x14ac:dyDescent="0.3">
      <c r="B82" s="15">
        <v>42644</v>
      </c>
      <c r="C82" s="1">
        <v>6.8849999999999995E-2</v>
      </c>
      <c r="D82" s="1">
        <v>6.9560000000000011E-2</v>
      </c>
      <c r="E82" s="1">
        <v>6.9560000000000011E-2</v>
      </c>
      <c r="F82" s="1">
        <v>6.7830000000000001E-2</v>
      </c>
      <c r="G82" s="1">
        <v>-1.0500000000000001E-2</v>
      </c>
    </row>
    <row r="83" spans="2:7" x14ac:dyDescent="0.3">
      <c r="B83" s="15">
        <v>42614</v>
      </c>
      <c r="C83" s="1">
        <v>6.9580000000000003E-2</v>
      </c>
      <c r="D83" s="1">
        <v>7.1040000000000006E-2</v>
      </c>
      <c r="E83" s="1">
        <v>7.1260000000000004E-2</v>
      </c>
      <c r="F83" s="1">
        <v>6.9099999999999995E-2</v>
      </c>
      <c r="G83" s="1">
        <v>-2.1399999999999999E-2</v>
      </c>
    </row>
    <row r="84" spans="2:7" x14ac:dyDescent="0.3">
      <c r="B84" s="15">
        <v>42583</v>
      </c>
      <c r="C84" s="1">
        <v>7.1099999999999997E-2</v>
      </c>
      <c r="D84" s="1">
        <v>7.1379999999999999E-2</v>
      </c>
      <c r="E84" s="1">
        <v>7.2249999999999995E-2</v>
      </c>
      <c r="F84" s="1">
        <v>7.0739999999999997E-2</v>
      </c>
      <c r="G84" s="1">
        <v>-7.4000000000000003E-3</v>
      </c>
    </row>
    <row r="85" spans="2:7" x14ac:dyDescent="0.3">
      <c r="B85" s="15">
        <v>42552</v>
      </c>
      <c r="C85" s="1">
        <v>7.1629999999999999E-2</v>
      </c>
      <c r="D85" s="1">
        <v>7.4410000000000004E-2</v>
      </c>
      <c r="E85" s="1">
        <v>7.4410000000000004E-2</v>
      </c>
      <c r="F85" s="1">
        <v>7.1609999999999993E-2</v>
      </c>
      <c r="G85" s="1">
        <v>-3.8300000000000001E-2</v>
      </c>
    </row>
    <row r="86" spans="2:7" x14ac:dyDescent="0.3">
      <c r="B86" s="15">
        <v>42522</v>
      </c>
      <c r="C86" s="1">
        <v>7.4480000000000005E-2</v>
      </c>
      <c r="D86" s="1">
        <v>7.4730000000000005E-2</v>
      </c>
      <c r="E86" s="1">
        <v>7.5459999999999999E-2</v>
      </c>
      <c r="F86" s="1">
        <v>7.4209999999999998E-2</v>
      </c>
      <c r="G86" s="1">
        <v>-3.0999999999999999E-3</v>
      </c>
    </row>
    <row r="87" spans="2:7" x14ac:dyDescent="0.3">
      <c r="B87" s="15">
        <v>42491</v>
      </c>
      <c r="C87" s="1">
        <v>7.4709999999999999E-2</v>
      </c>
      <c r="D87" s="1">
        <v>7.4389999999999998E-2</v>
      </c>
      <c r="E87" s="1">
        <v>7.4990000000000001E-2</v>
      </c>
      <c r="F87" s="1">
        <v>7.4189999999999992E-2</v>
      </c>
      <c r="G87" s="1">
        <v>4.7999999999999996E-3</v>
      </c>
    </row>
    <row r="88" spans="2:7" x14ac:dyDescent="0.3">
      <c r="B88" s="15">
        <v>42461</v>
      </c>
      <c r="C88" s="1">
        <v>7.4349999999999999E-2</v>
      </c>
      <c r="D88" s="1">
        <v>7.4509999999999993E-2</v>
      </c>
      <c r="E88" s="1">
        <v>7.4959999999999999E-2</v>
      </c>
      <c r="F88" s="1">
        <v>7.3529999999999998E-2</v>
      </c>
      <c r="G88" s="1">
        <v>-3.2000000000000002E-3</v>
      </c>
    </row>
    <row r="89" spans="2:7" x14ac:dyDescent="0.3">
      <c r="B89" s="15">
        <v>42430</v>
      </c>
      <c r="C89" s="1">
        <v>7.458999999999999E-2</v>
      </c>
      <c r="D89" s="1">
        <v>7.6299999999999993E-2</v>
      </c>
      <c r="E89" s="1">
        <v>7.6719999999999997E-2</v>
      </c>
      <c r="F89" s="1">
        <v>7.4529999999999999E-2</v>
      </c>
      <c r="G89" s="1">
        <v>-2.1499999999999998E-2</v>
      </c>
    </row>
    <row r="90" spans="2:7" x14ac:dyDescent="0.3">
      <c r="B90" s="15">
        <v>42401</v>
      </c>
      <c r="C90" s="1">
        <v>7.6230000000000006E-2</v>
      </c>
      <c r="D90" s="1">
        <v>7.7929999999999999E-2</v>
      </c>
      <c r="E90" s="1">
        <v>7.8789999999999999E-2</v>
      </c>
      <c r="F90" s="1">
        <v>7.6170000000000002E-2</v>
      </c>
      <c r="G90" s="1">
        <v>-2.01E-2</v>
      </c>
    </row>
    <row r="91" spans="2:7" x14ac:dyDescent="0.3">
      <c r="B91" s="15">
        <v>42370</v>
      </c>
      <c r="C91" s="1">
        <v>7.7789999999999998E-2</v>
      </c>
      <c r="D91" s="1">
        <v>7.7539999999999998E-2</v>
      </c>
      <c r="E91" s="1">
        <v>7.8320000000000001E-2</v>
      </c>
      <c r="F91" s="1">
        <v>7.707E-2</v>
      </c>
      <c r="G91" s="1">
        <v>2.7000000000000001E-3</v>
      </c>
    </row>
    <row r="92" spans="2:7" x14ac:dyDescent="0.3">
      <c r="B92" s="15">
        <v>42339</v>
      </c>
      <c r="C92" s="1">
        <v>7.7579999999999996E-2</v>
      </c>
      <c r="D92" s="1">
        <v>7.7850000000000003E-2</v>
      </c>
      <c r="E92" s="1">
        <v>7.8179999999999999E-2</v>
      </c>
      <c r="F92" s="1">
        <v>7.6859999999999998E-2</v>
      </c>
      <c r="G92" s="1">
        <v>-3.5999999999999999E-3</v>
      </c>
    </row>
    <row r="93" spans="2:7" x14ac:dyDescent="0.3">
      <c r="B93" s="15">
        <v>42309</v>
      </c>
      <c r="C93" s="1">
        <v>7.7859999999999999E-2</v>
      </c>
      <c r="D93" s="1">
        <v>7.6399999999999996E-2</v>
      </c>
      <c r="E93" s="1">
        <v>7.7880000000000005E-2</v>
      </c>
      <c r="F93" s="1">
        <v>7.6100000000000001E-2</v>
      </c>
      <c r="G93" s="1">
        <v>1.9099999999999999E-2</v>
      </c>
    </row>
    <row r="94" spans="2:7" x14ac:dyDescent="0.3">
      <c r="B94" s="15">
        <v>42278</v>
      </c>
      <c r="C94" s="1">
        <v>7.6399999999999996E-2</v>
      </c>
      <c r="D94" s="1">
        <v>7.5270000000000004E-2</v>
      </c>
      <c r="E94" s="1">
        <v>7.6479999999999992E-2</v>
      </c>
      <c r="F94" s="1">
        <v>7.4959999999999999E-2</v>
      </c>
      <c r="G94" s="1">
        <v>1.34E-2</v>
      </c>
    </row>
    <row r="95" spans="2:7" x14ac:dyDescent="0.3">
      <c r="B95" s="15">
        <v>42248</v>
      </c>
      <c r="C95" s="1">
        <v>7.5389999999999999E-2</v>
      </c>
      <c r="D95" s="1">
        <v>7.7929999999999999E-2</v>
      </c>
      <c r="E95" s="1">
        <v>7.8030000000000002E-2</v>
      </c>
      <c r="F95" s="1">
        <v>7.5270000000000004E-2</v>
      </c>
      <c r="G95" s="1">
        <v>-3.15E-2</v>
      </c>
    </row>
    <row r="96" spans="2:7" x14ac:dyDescent="0.3">
      <c r="B96" s="15">
        <v>42217</v>
      </c>
      <c r="C96" s="1">
        <v>7.7839999999999993E-2</v>
      </c>
      <c r="D96" s="1">
        <v>7.7880000000000005E-2</v>
      </c>
      <c r="E96" s="1">
        <v>7.911E-2</v>
      </c>
      <c r="F96" s="1">
        <v>7.7119999999999994E-2</v>
      </c>
      <c r="G96" s="1">
        <v>-2.8E-3</v>
      </c>
    </row>
    <row r="97" spans="2:7" x14ac:dyDescent="0.3">
      <c r="B97" s="15">
        <v>42186</v>
      </c>
      <c r="C97" s="1">
        <v>7.8060000000000004E-2</v>
      </c>
      <c r="D97" s="1">
        <v>7.8649999999999998E-2</v>
      </c>
      <c r="E97" s="1">
        <v>7.9089999999999994E-2</v>
      </c>
      <c r="F97" s="1">
        <v>7.7249999999999999E-2</v>
      </c>
      <c r="G97" s="1">
        <v>-7.0000000000000001E-3</v>
      </c>
    </row>
    <row r="98" spans="2:7" x14ac:dyDescent="0.3">
      <c r="B98" s="15">
        <v>42156</v>
      </c>
      <c r="C98" s="1">
        <v>7.8609999999999999E-2</v>
      </c>
      <c r="D98" s="1">
        <v>7.8149999999999997E-2</v>
      </c>
      <c r="E98" s="1">
        <v>8.0169999999999991E-2</v>
      </c>
      <c r="F98" s="1">
        <v>7.689E-2</v>
      </c>
      <c r="G98" s="1">
        <v>5.8999999999999999E-3</v>
      </c>
    </row>
    <row r="99" spans="2:7" x14ac:dyDescent="0.3">
      <c r="B99" s="15">
        <v>42125</v>
      </c>
      <c r="C99" s="1">
        <v>7.8149999999999997E-2</v>
      </c>
      <c r="D99" s="1">
        <v>7.8750000000000001E-2</v>
      </c>
      <c r="E99" s="1">
        <v>8.0070000000000002E-2</v>
      </c>
      <c r="F99" s="1">
        <v>7.8090000000000007E-2</v>
      </c>
      <c r="G99" s="1">
        <v>-5.7000000000000002E-3</v>
      </c>
    </row>
    <row r="100" spans="2:7" x14ac:dyDescent="0.3">
      <c r="B100" s="15">
        <v>42095</v>
      </c>
      <c r="C100" s="1">
        <v>7.8600000000000003E-2</v>
      </c>
      <c r="D100" s="1">
        <v>7.7220000000000011E-2</v>
      </c>
      <c r="E100" s="1">
        <v>7.8730000000000008E-2</v>
      </c>
      <c r="F100" s="1">
        <v>7.7109999999999998E-2</v>
      </c>
      <c r="G100" s="1">
        <v>1.5800000000000002E-2</v>
      </c>
    </row>
    <row r="101" spans="2:7" x14ac:dyDescent="0.3">
      <c r="B101" s="15">
        <v>42064</v>
      </c>
      <c r="C101" s="1">
        <v>7.7380000000000004E-2</v>
      </c>
      <c r="D101" s="1">
        <v>7.7380000000000004E-2</v>
      </c>
      <c r="E101" s="1">
        <v>7.8109999999999999E-2</v>
      </c>
      <c r="F101" s="1">
        <v>7.6479999999999992E-2</v>
      </c>
      <c r="G101" s="1">
        <v>1.8E-3</v>
      </c>
    </row>
    <row r="102" spans="2:7" x14ac:dyDescent="0.3">
      <c r="B102" s="15">
        <v>42036</v>
      </c>
      <c r="C102" s="1">
        <v>7.7240000000000003E-2</v>
      </c>
      <c r="D102" s="1">
        <v>7.6999999999999999E-2</v>
      </c>
      <c r="E102" s="1">
        <v>7.7519999999999992E-2</v>
      </c>
      <c r="F102" s="1">
        <v>7.6399999999999996E-2</v>
      </c>
      <c r="G102" s="1">
        <v>4.3E-3</v>
      </c>
    </row>
    <row r="103" spans="2:7" x14ac:dyDescent="0.3">
      <c r="B103" s="15">
        <v>42005</v>
      </c>
      <c r="C103" s="1">
        <v>7.6909999999999992E-2</v>
      </c>
      <c r="D103" s="1">
        <v>7.8520000000000006E-2</v>
      </c>
      <c r="E103" s="1">
        <v>7.918E-2</v>
      </c>
      <c r="F103" s="1">
        <v>7.6719999999999997E-2</v>
      </c>
      <c r="G103" s="1">
        <v>-2.0899999999999998E-2</v>
      </c>
    </row>
    <row r="104" spans="2:7" x14ac:dyDescent="0.3">
      <c r="B104" s="15">
        <v>41974</v>
      </c>
      <c r="C104" s="1">
        <v>7.8550000000000009E-2</v>
      </c>
      <c r="D104" s="1">
        <v>8.0579999999999999E-2</v>
      </c>
      <c r="E104" s="1">
        <v>8.1099999999999992E-2</v>
      </c>
      <c r="F104" s="1">
        <v>7.7800000000000008E-2</v>
      </c>
      <c r="G104" s="1">
        <v>-2.87E-2</v>
      </c>
    </row>
    <row r="105" spans="2:7" x14ac:dyDescent="0.3">
      <c r="B105" s="15">
        <v>41944</v>
      </c>
      <c r="C105" s="1">
        <v>8.0869999999999997E-2</v>
      </c>
      <c r="D105" s="1">
        <v>8.2619999999999999E-2</v>
      </c>
      <c r="E105" s="1">
        <v>8.2659999999999997E-2</v>
      </c>
      <c r="F105" s="1">
        <v>8.0589999999999995E-2</v>
      </c>
      <c r="G105" s="1">
        <v>-2.3099999999999999E-2</v>
      </c>
    </row>
    <row r="106" spans="2:7" x14ac:dyDescent="0.3">
      <c r="B106" s="15">
        <v>41913</v>
      </c>
      <c r="C106" s="1">
        <v>8.2780000000000006E-2</v>
      </c>
      <c r="D106" s="1">
        <v>8.5109999999999991E-2</v>
      </c>
      <c r="E106" s="1">
        <v>8.5109999999999991E-2</v>
      </c>
      <c r="F106" s="1">
        <v>8.2550000000000012E-2</v>
      </c>
      <c r="G106" s="1">
        <v>-2.7400000000000001E-2</v>
      </c>
    </row>
    <row r="107" spans="2:7" x14ac:dyDescent="0.3">
      <c r="B107" s="15">
        <v>41883</v>
      </c>
      <c r="C107" s="1">
        <v>8.5109999999999991E-2</v>
      </c>
      <c r="D107" s="1">
        <v>8.5630000000000012E-2</v>
      </c>
      <c r="E107" s="1">
        <v>8.5630000000000012E-2</v>
      </c>
      <c r="F107" s="1">
        <v>8.4229999999999999E-2</v>
      </c>
      <c r="G107" s="1">
        <v>-5.5999999999999999E-3</v>
      </c>
    </row>
    <row r="108" spans="2:7" x14ac:dyDescent="0.3">
      <c r="B108" s="15">
        <v>41852</v>
      </c>
      <c r="C108" s="1">
        <v>8.5589999999999999E-2</v>
      </c>
      <c r="D108" s="1">
        <v>8.7469999999999992E-2</v>
      </c>
      <c r="E108" s="1">
        <v>8.8900000000000007E-2</v>
      </c>
      <c r="F108" s="1">
        <v>8.478999999999999E-2</v>
      </c>
      <c r="G108" s="1">
        <v>-1.8200000000000001E-2</v>
      </c>
    </row>
    <row r="109" spans="2:7" x14ac:dyDescent="0.3">
      <c r="B109" s="15">
        <v>41821</v>
      </c>
      <c r="C109" s="1">
        <v>8.7179999999999994E-2</v>
      </c>
      <c r="D109" s="1">
        <v>8.7390000000000009E-2</v>
      </c>
      <c r="E109" s="1">
        <v>8.8399999999999992E-2</v>
      </c>
      <c r="F109" s="1">
        <v>8.634E-2</v>
      </c>
      <c r="G109" s="1">
        <v>-3.0000000000000001E-3</v>
      </c>
    </row>
    <row r="110" spans="2:7" x14ac:dyDescent="0.3">
      <c r="B110" s="15">
        <v>41791</v>
      </c>
      <c r="C110" s="1">
        <v>8.7440000000000004E-2</v>
      </c>
      <c r="D110" s="1">
        <v>8.6519999999999986E-2</v>
      </c>
      <c r="E110" s="1">
        <v>8.7849999999999998E-2</v>
      </c>
      <c r="F110" s="1">
        <v>8.4970000000000004E-2</v>
      </c>
      <c r="G110" s="1">
        <v>1.15E-2</v>
      </c>
    </row>
    <row r="111" spans="2:7" x14ac:dyDescent="0.3">
      <c r="B111" s="15">
        <v>41760</v>
      </c>
      <c r="C111" s="1">
        <v>8.6449999999999999E-2</v>
      </c>
      <c r="D111" s="1">
        <v>8.8160000000000002E-2</v>
      </c>
      <c r="E111" s="1">
        <v>8.8749999999999996E-2</v>
      </c>
      <c r="F111" s="1">
        <v>8.5999999999999993E-2</v>
      </c>
      <c r="G111" s="1">
        <v>-2.07E-2</v>
      </c>
    </row>
    <row r="112" spans="2:7" x14ac:dyDescent="0.3">
      <c r="B112" s="15">
        <v>41730</v>
      </c>
      <c r="C112" s="1">
        <v>8.8279999999999997E-2</v>
      </c>
      <c r="D112" s="1">
        <v>8.863E-2</v>
      </c>
      <c r="E112" s="1">
        <v>9.1289999999999996E-2</v>
      </c>
      <c r="F112" s="1">
        <v>8.8109999999999994E-2</v>
      </c>
      <c r="G112" s="1">
        <v>2.7000000000000001E-3</v>
      </c>
    </row>
    <row r="113" spans="2:7" x14ac:dyDescent="0.3">
      <c r="B113" s="15">
        <v>41699</v>
      </c>
      <c r="C113" s="1">
        <v>8.8040000000000007E-2</v>
      </c>
      <c r="D113" s="1">
        <v>8.8650000000000007E-2</v>
      </c>
      <c r="E113" s="1">
        <v>8.925000000000001E-2</v>
      </c>
      <c r="F113" s="1">
        <v>8.695E-2</v>
      </c>
      <c r="G113" s="1">
        <v>-6.4999999999999997E-3</v>
      </c>
    </row>
    <row r="114" spans="2:7" x14ac:dyDescent="0.3">
      <c r="B114" s="15">
        <v>41671</v>
      </c>
      <c r="C114" s="1">
        <v>8.8620000000000004E-2</v>
      </c>
      <c r="D114" s="1">
        <v>8.7739999999999985E-2</v>
      </c>
      <c r="E114" s="1">
        <v>8.9429999999999996E-2</v>
      </c>
      <c r="F114" s="1">
        <v>8.659E-2</v>
      </c>
      <c r="G114" s="1">
        <v>1.0500000000000001E-2</v>
      </c>
    </row>
    <row r="115" spans="2:7" x14ac:dyDescent="0.3">
      <c r="B115" s="15">
        <v>41640</v>
      </c>
      <c r="C115" s="1">
        <v>8.77E-2</v>
      </c>
      <c r="D115" s="1">
        <v>8.8279999999999997E-2</v>
      </c>
      <c r="E115" s="1">
        <v>8.8779999999999998E-2</v>
      </c>
      <c r="F115" s="1">
        <v>8.4930000000000005E-2</v>
      </c>
      <c r="G115" s="1">
        <v>-5.7000000000000002E-3</v>
      </c>
    </row>
    <row r="116" spans="2:7" x14ac:dyDescent="0.3">
      <c r="B116" s="15">
        <v>41609</v>
      </c>
      <c r="C116" s="1">
        <v>8.8200000000000001E-2</v>
      </c>
      <c r="D116" s="1">
        <v>9.0579999999999994E-2</v>
      </c>
      <c r="E116" s="1">
        <v>9.1899999999999996E-2</v>
      </c>
      <c r="F116" s="1">
        <v>8.7430000000000008E-2</v>
      </c>
      <c r="G116" s="1">
        <v>-2.4799999999999999E-2</v>
      </c>
    </row>
    <row r="117" spans="2:7" x14ac:dyDescent="0.3">
      <c r="B117" s="15">
        <v>41579</v>
      </c>
      <c r="C117" s="1">
        <v>9.0440000000000006E-2</v>
      </c>
      <c r="D117" s="1">
        <v>8.657999999999999E-2</v>
      </c>
      <c r="E117" s="1">
        <v>9.1440000000000007E-2</v>
      </c>
      <c r="F117" s="1">
        <v>8.6379999999999998E-2</v>
      </c>
      <c r="G117" s="1">
        <v>4.8599999999999997E-2</v>
      </c>
    </row>
    <row r="118" spans="2:7" x14ac:dyDescent="0.3">
      <c r="B118" s="15">
        <v>41548</v>
      </c>
      <c r="C118" s="1">
        <v>8.6249999999999993E-2</v>
      </c>
      <c r="D118" s="1">
        <v>8.7129999999999985E-2</v>
      </c>
      <c r="E118" s="1">
        <v>8.7430000000000008E-2</v>
      </c>
      <c r="F118" s="1">
        <v>8.3960000000000007E-2</v>
      </c>
      <c r="G118" s="1">
        <v>-1.61E-2</v>
      </c>
    </row>
    <row r="119" spans="2:7" x14ac:dyDescent="0.3">
      <c r="B119" s="15">
        <v>41518</v>
      </c>
      <c r="C119" s="1">
        <v>8.7660000000000002E-2</v>
      </c>
      <c r="D119" s="1">
        <v>8.5879999999999998E-2</v>
      </c>
      <c r="E119" s="1">
        <v>8.9009999999999992E-2</v>
      </c>
      <c r="F119" s="1">
        <v>8.1630000000000008E-2</v>
      </c>
      <c r="G119" s="1">
        <v>1.9800000000000002E-2</v>
      </c>
    </row>
    <row r="120" spans="2:7" x14ac:dyDescent="0.3">
      <c r="B120" s="15">
        <v>41487</v>
      </c>
      <c r="C120" s="1">
        <v>8.5959999999999995E-2</v>
      </c>
      <c r="D120" s="1">
        <v>8.1720000000000001E-2</v>
      </c>
      <c r="E120" s="1">
        <v>9.4839999999999994E-2</v>
      </c>
      <c r="F120" s="1">
        <v>8.0380000000000007E-2</v>
      </c>
      <c r="G120" s="1">
        <v>5.1900000000000002E-2</v>
      </c>
    </row>
    <row r="121" spans="2:7" x14ac:dyDescent="0.3">
      <c r="B121" s="15">
        <v>41456</v>
      </c>
      <c r="C121" s="1">
        <v>8.1720000000000001E-2</v>
      </c>
      <c r="D121" s="1">
        <v>7.4630000000000002E-2</v>
      </c>
      <c r="E121" s="1">
        <v>8.4809999999999997E-2</v>
      </c>
      <c r="F121" s="1">
        <v>7.4090000000000003E-2</v>
      </c>
      <c r="G121" s="1">
        <v>9.8500000000000004E-2</v>
      </c>
    </row>
    <row r="122" spans="2:7" x14ac:dyDescent="0.3">
      <c r="B122" s="15">
        <v>41426</v>
      </c>
      <c r="C122" s="1">
        <v>7.4389999999999998E-2</v>
      </c>
      <c r="D122" s="1">
        <v>7.424E-2</v>
      </c>
      <c r="E122" s="1">
        <v>7.5920000000000001E-2</v>
      </c>
      <c r="F122" s="1">
        <v>7.1919999999999998E-2</v>
      </c>
      <c r="G122" s="1">
        <v>-5.0000000000000001E-4</v>
      </c>
    </row>
    <row r="123" spans="2:7" x14ac:dyDescent="0.3">
      <c r="B123" s="15">
        <v>41395</v>
      </c>
      <c r="C123" s="1">
        <v>7.4429999999999996E-2</v>
      </c>
      <c r="D123" s="1">
        <v>7.7130000000000004E-2</v>
      </c>
      <c r="E123" s="1">
        <v>7.8009999999999996E-2</v>
      </c>
      <c r="F123" s="1">
        <v>7.3150000000000007E-2</v>
      </c>
      <c r="G123" s="1">
        <v>-3.73E-2</v>
      </c>
    </row>
    <row r="124" spans="2:7" x14ac:dyDescent="0.3">
      <c r="B124" s="15">
        <v>41365</v>
      </c>
      <c r="C124" s="1">
        <v>7.7310000000000004E-2</v>
      </c>
      <c r="D124" s="1">
        <v>7.9600000000000004E-2</v>
      </c>
      <c r="E124" s="1">
        <v>8.0070000000000002E-2</v>
      </c>
      <c r="F124" s="1">
        <v>7.7109999999999998E-2</v>
      </c>
      <c r="G124" s="1">
        <v>-2.7699999999999999E-2</v>
      </c>
    </row>
    <row r="125" spans="2:7" x14ac:dyDescent="0.3">
      <c r="B125" s="15">
        <v>41334</v>
      </c>
      <c r="C125" s="1">
        <v>7.9509999999999997E-2</v>
      </c>
      <c r="D125" s="1">
        <v>7.8550000000000009E-2</v>
      </c>
      <c r="E125" s="1">
        <v>7.9909999999999995E-2</v>
      </c>
      <c r="F125" s="1">
        <v>7.8320000000000001E-2</v>
      </c>
      <c r="G125" s="1">
        <v>0.01</v>
      </c>
    </row>
    <row r="126" spans="2:7" x14ac:dyDescent="0.3">
      <c r="B126" s="15">
        <v>41306</v>
      </c>
      <c r="C126" s="1">
        <v>7.8719999999999998E-2</v>
      </c>
      <c r="D126" s="1">
        <v>7.9250000000000001E-2</v>
      </c>
      <c r="E126" s="1">
        <v>7.9390000000000002E-2</v>
      </c>
      <c r="F126" s="1">
        <v>7.782E-2</v>
      </c>
      <c r="G126" s="1">
        <v>-5.1000000000000004E-3</v>
      </c>
    </row>
    <row r="127" spans="2:7" x14ac:dyDescent="0.3">
      <c r="B127" s="15">
        <v>41275</v>
      </c>
      <c r="C127" s="1">
        <v>7.9119999999999996E-2</v>
      </c>
      <c r="D127" s="1">
        <v>7.9839999999999994E-2</v>
      </c>
      <c r="E127" s="1">
        <v>8.0100000000000005E-2</v>
      </c>
      <c r="F127" s="1">
        <v>7.7910000000000007E-2</v>
      </c>
      <c r="G127" s="1">
        <v>-1.7000000000000001E-2</v>
      </c>
    </row>
    <row r="128" spans="2:7" x14ac:dyDescent="0.3">
      <c r="B128" s="15">
        <v>41244</v>
      </c>
      <c r="C128" s="1">
        <v>8.0489999999999992E-2</v>
      </c>
      <c r="D128" s="1">
        <v>8.1689999999999999E-2</v>
      </c>
      <c r="E128" s="1">
        <v>8.1869999999999998E-2</v>
      </c>
      <c r="F128" s="1">
        <v>8.0350000000000005E-2</v>
      </c>
      <c r="G128" s="1">
        <v>-1.54E-2</v>
      </c>
    </row>
    <row r="129" spans="2:7" x14ac:dyDescent="0.3">
      <c r="B129" s="15">
        <v>41214</v>
      </c>
      <c r="C129" s="1">
        <v>8.1750000000000003E-2</v>
      </c>
      <c r="D129" s="1">
        <v>8.2210000000000005E-2</v>
      </c>
      <c r="E129" s="1">
        <v>8.2369999999999999E-2</v>
      </c>
      <c r="F129" s="1">
        <v>8.1630000000000008E-2</v>
      </c>
      <c r="G129" s="1">
        <v>-4.8999999999999998E-3</v>
      </c>
    </row>
    <row r="130" spans="2:7" x14ac:dyDescent="0.3">
      <c r="B130" s="15">
        <v>41183</v>
      </c>
      <c r="C130" s="1">
        <v>8.2150000000000001E-2</v>
      </c>
      <c r="D130" s="1">
        <v>8.1470000000000001E-2</v>
      </c>
      <c r="E130" s="1">
        <v>8.2210000000000005E-2</v>
      </c>
      <c r="F130" s="1">
        <v>8.1140000000000004E-2</v>
      </c>
      <c r="G130" s="1">
        <v>8.0999999999999996E-3</v>
      </c>
    </row>
    <row r="131" spans="2:7" x14ac:dyDescent="0.3">
      <c r="B131" s="15">
        <v>41153</v>
      </c>
      <c r="C131" s="1">
        <v>8.1489999999999993E-2</v>
      </c>
      <c r="D131" s="1">
        <v>8.2360000000000003E-2</v>
      </c>
      <c r="E131" s="1">
        <v>8.2360000000000003E-2</v>
      </c>
      <c r="F131" s="1">
        <v>8.1180000000000002E-2</v>
      </c>
      <c r="G131" s="1">
        <v>-1.12E-2</v>
      </c>
    </row>
    <row r="132" spans="2:7" x14ac:dyDescent="0.3">
      <c r="B132" s="15">
        <v>41122</v>
      </c>
      <c r="C132" s="1">
        <v>8.2409999999999997E-2</v>
      </c>
      <c r="D132" s="1">
        <v>8.2430000000000003E-2</v>
      </c>
      <c r="E132" s="1">
        <v>8.2799999999999999E-2</v>
      </c>
      <c r="F132" s="1">
        <v>8.1079999999999999E-2</v>
      </c>
      <c r="G132" s="1">
        <v>-5.0000000000000001E-4</v>
      </c>
    </row>
    <row r="133" spans="2:7" x14ac:dyDescent="0.3">
      <c r="B133" s="15">
        <v>41091</v>
      </c>
      <c r="C133" s="1">
        <v>8.2449999999999996E-2</v>
      </c>
      <c r="D133" s="1">
        <v>8.4339999999999998E-2</v>
      </c>
      <c r="E133" s="1">
        <v>8.4339999999999998E-2</v>
      </c>
      <c r="F133" s="1">
        <v>8.0180000000000001E-2</v>
      </c>
      <c r="G133" s="1">
        <v>-1.61E-2</v>
      </c>
    </row>
    <row r="134" spans="2:7" x14ac:dyDescent="0.3">
      <c r="B134" s="15">
        <v>41061</v>
      </c>
      <c r="C134" s="1">
        <v>8.3800000000000013E-2</v>
      </c>
      <c r="D134" s="1">
        <v>8.3589999999999998E-2</v>
      </c>
      <c r="E134" s="1">
        <v>8.4589999999999999E-2</v>
      </c>
      <c r="F134" s="1">
        <v>8.2449999999999996E-2</v>
      </c>
      <c r="G134" s="1">
        <v>4.0000000000000002E-4</v>
      </c>
    </row>
    <row r="135" spans="2:7" x14ac:dyDescent="0.3">
      <c r="B135" s="15">
        <v>41030</v>
      </c>
      <c r="C135" s="1">
        <v>8.3770000000000011E-2</v>
      </c>
      <c r="D135" s="1">
        <v>8.7029999999999996E-2</v>
      </c>
      <c r="E135" s="1">
        <v>8.7029999999999996E-2</v>
      </c>
      <c r="F135" s="1">
        <v>8.3640000000000006E-2</v>
      </c>
      <c r="G135" s="1">
        <v>-3.39E-2</v>
      </c>
    </row>
    <row r="136" spans="2:7" x14ac:dyDescent="0.3">
      <c r="B136" s="15">
        <v>41000</v>
      </c>
      <c r="C136" s="1">
        <v>8.6709999999999995E-2</v>
      </c>
      <c r="D136" s="1">
        <v>8.5139999999999993E-2</v>
      </c>
      <c r="E136" s="1">
        <v>8.7569999999999995E-2</v>
      </c>
      <c r="F136" s="1">
        <v>8.3119999999999999E-2</v>
      </c>
      <c r="G136" s="1">
        <v>1.15E-2</v>
      </c>
    </row>
    <row r="137" spans="2:7" x14ac:dyDescent="0.3">
      <c r="B137" s="15">
        <v>40969</v>
      </c>
      <c r="C137" s="1">
        <v>8.5719999999999991E-2</v>
      </c>
      <c r="D137" s="1">
        <v>8.2089999999999996E-2</v>
      </c>
      <c r="E137" s="1">
        <v>8.6300000000000002E-2</v>
      </c>
      <c r="F137" s="1">
        <v>8.1989999999999993E-2</v>
      </c>
      <c r="G137" s="1">
        <v>4.5499999999999999E-2</v>
      </c>
    </row>
    <row r="138" spans="2:7" x14ac:dyDescent="0.3">
      <c r="B138" s="15">
        <v>40940</v>
      </c>
      <c r="C138" s="1">
        <v>8.1989999999999993E-2</v>
      </c>
      <c r="D138" s="1">
        <v>8.1329999999999986E-2</v>
      </c>
      <c r="E138" s="1">
        <v>8.2729999999999998E-2</v>
      </c>
      <c r="F138" s="1">
        <v>8.0990000000000006E-2</v>
      </c>
      <c r="G138" s="1">
        <v>-8.2000000000000007E-3</v>
      </c>
    </row>
    <row r="139" spans="2:7" x14ac:dyDescent="0.3">
      <c r="B139" s="15">
        <v>40909</v>
      </c>
      <c r="C139" s="1">
        <v>8.2669999999999993E-2</v>
      </c>
      <c r="D139" s="1">
        <v>8.632999999999999E-2</v>
      </c>
      <c r="E139" s="1">
        <v>8.632999999999999E-2</v>
      </c>
      <c r="F139" s="1">
        <v>8.1089999999999995E-2</v>
      </c>
      <c r="G139" s="1">
        <v>-3.4200000000000001E-2</v>
      </c>
    </row>
    <row r="140" spans="2:7" x14ac:dyDescent="0.3">
      <c r="B140" s="15">
        <v>40878</v>
      </c>
      <c r="C140" s="1">
        <v>8.5600000000000009E-2</v>
      </c>
      <c r="D140" s="1">
        <v>8.7400000000000005E-2</v>
      </c>
      <c r="E140" s="1">
        <v>8.7400000000000005E-2</v>
      </c>
      <c r="F140" s="1">
        <v>8.276E-2</v>
      </c>
      <c r="G140" s="1">
        <v>-2.0400000000000001E-2</v>
      </c>
    </row>
    <row r="141" spans="2:7" x14ac:dyDescent="0.3">
      <c r="B141" s="15">
        <v>40848</v>
      </c>
      <c r="C141" s="1">
        <v>8.7379999999999999E-2</v>
      </c>
      <c r="D141" s="1">
        <v>8.9560000000000001E-2</v>
      </c>
      <c r="E141" s="1">
        <v>9.1319999999999998E-2</v>
      </c>
      <c r="F141" s="1">
        <v>8.7300000000000003E-2</v>
      </c>
      <c r="G141" s="1">
        <v>-1.5900000000000001E-2</v>
      </c>
    </row>
    <row r="142" spans="2:7" x14ac:dyDescent="0.3">
      <c r="B142" s="15">
        <v>40817</v>
      </c>
      <c r="C142" s="1">
        <v>8.8789999999999994E-2</v>
      </c>
      <c r="D142" s="1">
        <v>8.5059999999999997E-2</v>
      </c>
      <c r="E142" s="1">
        <v>8.8789999999999994E-2</v>
      </c>
      <c r="F142" s="1">
        <v>8.5059999999999997E-2</v>
      </c>
      <c r="G142" s="1">
        <v>5.1799999999999999E-2</v>
      </c>
    </row>
    <row r="143" spans="2:7" x14ac:dyDescent="0.3">
      <c r="B143" s="15">
        <v>40787</v>
      </c>
      <c r="C143" s="1">
        <v>8.4419999999999995E-2</v>
      </c>
      <c r="D143" s="1">
        <v>8.3379999999999996E-2</v>
      </c>
      <c r="E143" s="1">
        <v>8.4419999999999995E-2</v>
      </c>
      <c r="F143" s="1">
        <v>8.2810000000000009E-2</v>
      </c>
      <c r="G143" s="1">
        <v>1.4800000000000001E-2</v>
      </c>
    </row>
    <row r="144" spans="2:7" x14ac:dyDescent="0.3">
      <c r="B144" s="15">
        <v>40756</v>
      </c>
      <c r="C144" s="1">
        <v>8.3190000000000014E-2</v>
      </c>
      <c r="D144" s="1">
        <v>8.4280000000000008E-2</v>
      </c>
      <c r="E144" s="1">
        <v>8.4610000000000005E-2</v>
      </c>
      <c r="F144" s="1">
        <v>8.1920000000000007E-2</v>
      </c>
      <c r="G144" s="1">
        <v>-1.6E-2</v>
      </c>
    </row>
    <row r="145" spans="2:7" x14ac:dyDescent="0.3">
      <c r="B145" s="15">
        <v>40725</v>
      </c>
      <c r="C145" s="1">
        <v>8.4540000000000004E-2</v>
      </c>
      <c r="D145" s="1">
        <v>8.3569999999999992E-2</v>
      </c>
      <c r="E145" s="1">
        <v>8.471999999999999E-2</v>
      </c>
      <c r="F145" s="1">
        <v>8.2379999999999995E-2</v>
      </c>
      <c r="G145" s="1">
        <v>1.54E-2</v>
      </c>
    </row>
    <row r="146" spans="2:7" x14ac:dyDescent="0.3">
      <c r="B146" s="15">
        <v>40695</v>
      </c>
      <c r="C146" s="1">
        <v>8.3260000000000001E-2</v>
      </c>
      <c r="D146" s="1">
        <v>8.3569999999999992E-2</v>
      </c>
      <c r="E146" s="1">
        <v>8.3970000000000003E-2</v>
      </c>
      <c r="F146" s="1">
        <v>8.1959999999999991E-2</v>
      </c>
      <c r="G146" s="1">
        <v>-1.01E-2</v>
      </c>
    </row>
    <row r="147" spans="2:7" x14ac:dyDescent="0.3">
      <c r="B147" s="15">
        <v>40664</v>
      </c>
      <c r="C147" s="1">
        <v>8.410999999999999E-2</v>
      </c>
      <c r="D147" s="1">
        <v>8.1479999999999997E-2</v>
      </c>
      <c r="E147" s="1">
        <v>8.4610000000000005E-2</v>
      </c>
      <c r="F147" s="1">
        <v>8.138999999999999E-2</v>
      </c>
      <c r="G147" s="1">
        <v>3.39E-2</v>
      </c>
    </row>
    <row r="148" spans="2:7" x14ac:dyDescent="0.3">
      <c r="B148" s="15">
        <v>40634</v>
      </c>
      <c r="C148" s="1">
        <v>8.1349999999999992E-2</v>
      </c>
      <c r="D148" s="1">
        <v>7.9890000000000003E-2</v>
      </c>
      <c r="E148" s="1">
        <v>8.1349999999999992E-2</v>
      </c>
      <c r="F148" s="1">
        <v>7.9640000000000002E-2</v>
      </c>
      <c r="G148" s="1">
        <v>1.8800000000000001E-2</v>
      </c>
    </row>
    <row r="149" spans="2:7" x14ac:dyDescent="0.3">
      <c r="B149" s="15">
        <v>40603</v>
      </c>
      <c r="C149" s="1">
        <v>7.9850000000000004E-2</v>
      </c>
      <c r="D149" s="1">
        <v>8.0159999999999995E-2</v>
      </c>
      <c r="E149" s="1">
        <v>8.0180000000000001E-2</v>
      </c>
      <c r="F149" s="1">
        <v>7.9310000000000005E-2</v>
      </c>
      <c r="G149" s="1">
        <v>-8.9999999999999998E-4</v>
      </c>
    </row>
    <row r="150" spans="2:7" x14ac:dyDescent="0.3">
      <c r="B150" s="15">
        <v>40575</v>
      </c>
      <c r="C150" s="1">
        <v>7.9920000000000005E-2</v>
      </c>
      <c r="D150" s="1">
        <v>8.1449999999999995E-2</v>
      </c>
      <c r="E150" s="1">
        <v>8.2119999999999999E-2</v>
      </c>
      <c r="F150" s="1">
        <v>7.9920000000000005E-2</v>
      </c>
      <c r="G150" s="1">
        <v>-1.9099999999999999E-2</v>
      </c>
    </row>
    <row r="151" spans="2:7" x14ac:dyDescent="0.3">
      <c r="B151" s="15">
        <v>40544</v>
      </c>
      <c r="C151" s="1">
        <v>8.1479999999999997E-2</v>
      </c>
      <c r="D151" s="1">
        <v>7.9500000000000001E-2</v>
      </c>
      <c r="E151" s="1">
        <v>8.2339999999999997E-2</v>
      </c>
      <c r="F151" s="1">
        <v>7.9500000000000001E-2</v>
      </c>
      <c r="G151" s="1">
        <v>2.9700000000000001E-2</v>
      </c>
    </row>
    <row r="152" spans="2:7" x14ac:dyDescent="0.3">
      <c r="B152" s="15">
        <v>40513</v>
      </c>
      <c r="C152" s="1">
        <v>7.9130000000000006E-2</v>
      </c>
      <c r="D152" s="1">
        <v>8.0829999999999999E-2</v>
      </c>
      <c r="E152" s="1">
        <v>8.2189999999999999E-2</v>
      </c>
      <c r="F152" s="1">
        <v>7.893E-2</v>
      </c>
      <c r="G152" s="1">
        <v>-1.9E-2</v>
      </c>
    </row>
    <row r="153" spans="2:7" x14ac:dyDescent="0.3">
      <c r="B153" s="15">
        <v>40483</v>
      </c>
      <c r="C153" s="1">
        <v>8.0660000000000009E-2</v>
      </c>
      <c r="D153" s="1">
        <v>8.115E-2</v>
      </c>
      <c r="E153" s="1">
        <v>8.115E-2</v>
      </c>
      <c r="F153" s="1">
        <v>7.9369999999999996E-2</v>
      </c>
      <c r="G153" s="1">
        <v>-6.7999999999999996E-3</v>
      </c>
    </row>
    <row r="154" spans="2:7" x14ac:dyDescent="0.3">
      <c r="B154" s="15">
        <v>40452</v>
      </c>
      <c r="C154" s="1">
        <v>8.1210000000000004E-2</v>
      </c>
      <c r="D154" s="1">
        <v>7.8960000000000002E-2</v>
      </c>
      <c r="E154" s="1">
        <v>8.1769999999999995E-2</v>
      </c>
      <c r="F154" s="1">
        <v>7.8960000000000002E-2</v>
      </c>
      <c r="G154" s="1">
        <v>3.4299999999999997E-2</v>
      </c>
    </row>
    <row r="155" spans="2:7" x14ac:dyDescent="0.3">
      <c r="B155" s="15">
        <v>40422</v>
      </c>
      <c r="C155" s="1">
        <v>7.8520000000000006E-2</v>
      </c>
      <c r="D155" s="1">
        <v>7.9420000000000004E-2</v>
      </c>
      <c r="E155" s="1">
        <v>8.0090000000000008E-2</v>
      </c>
      <c r="F155" s="1">
        <v>7.8329999999999997E-2</v>
      </c>
      <c r="G155" s="1">
        <v>-1.06E-2</v>
      </c>
    </row>
    <row r="156" spans="2:7" x14ac:dyDescent="0.3">
      <c r="B156" s="15">
        <v>40391</v>
      </c>
      <c r="C156" s="1">
        <v>7.936E-2</v>
      </c>
      <c r="D156" s="1">
        <v>7.8570000000000001E-2</v>
      </c>
      <c r="E156" s="1">
        <v>8.0670000000000006E-2</v>
      </c>
      <c r="F156" s="1">
        <v>7.7839999999999993E-2</v>
      </c>
      <c r="G156" s="1">
        <v>1.7000000000000001E-2</v>
      </c>
    </row>
    <row r="157" spans="2:7" x14ac:dyDescent="0.3">
      <c r="B157" s="15">
        <v>40360</v>
      </c>
      <c r="C157" s="1">
        <v>7.8030000000000002E-2</v>
      </c>
      <c r="D157" s="1">
        <v>7.5209999999999999E-2</v>
      </c>
      <c r="E157" s="1">
        <v>7.8030000000000002E-2</v>
      </c>
      <c r="F157" s="1">
        <v>7.5209999999999999E-2</v>
      </c>
      <c r="G157" s="1">
        <v>3.2000000000000001E-2</v>
      </c>
    </row>
    <row r="158" spans="2:7" x14ac:dyDescent="0.3">
      <c r="B158" s="15">
        <v>40330</v>
      </c>
      <c r="C158" s="1">
        <v>7.5609999999999997E-2</v>
      </c>
      <c r="D158" s="1">
        <v>7.5639999999999999E-2</v>
      </c>
      <c r="E158" s="1">
        <v>7.6859999999999998E-2</v>
      </c>
      <c r="F158" s="1">
        <v>7.4630000000000002E-2</v>
      </c>
      <c r="G158" s="1">
        <v>-4.0000000000000002E-4</v>
      </c>
    </row>
    <row r="159" spans="2:7" x14ac:dyDescent="0.3">
      <c r="B159" s="15">
        <v>40299</v>
      </c>
      <c r="C159" s="1">
        <v>7.5639999999999999E-2</v>
      </c>
      <c r="D159" s="1">
        <v>8.0700000000000008E-2</v>
      </c>
      <c r="E159" s="1">
        <v>8.0700000000000008E-2</v>
      </c>
      <c r="F159" s="1">
        <v>7.3680000000000009E-2</v>
      </c>
      <c r="G159" s="1">
        <v>-6.1699999999999998E-2</v>
      </c>
    </row>
    <row r="160" spans="2:7" x14ac:dyDescent="0.3">
      <c r="B160" s="15">
        <v>40269</v>
      </c>
      <c r="C160" s="1">
        <v>8.0610000000000001E-2</v>
      </c>
      <c r="D160" s="1">
        <v>7.843E-2</v>
      </c>
      <c r="E160" s="1">
        <v>8.1240000000000007E-2</v>
      </c>
      <c r="F160" s="1">
        <v>7.7719999999999997E-2</v>
      </c>
      <c r="G160" s="1">
        <v>2.69E-2</v>
      </c>
    </row>
    <row r="161" spans="2:7" x14ac:dyDescent="0.3">
      <c r="B161" s="15">
        <v>40238</v>
      </c>
      <c r="C161" s="1">
        <v>7.85E-2</v>
      </c>
      <c r="D161" s="1">
        <v>7.9199999999999993E-2</v>
      </c>
      <c r="E161" s="1">
        <v>8.0149999999999999E-2</v>
      </c>
      <c r="F161" s="1">
        <v>7.7380000000000004E-2</v>
      </c>
      <c r="G161" s="1">
        <v>-1.8E-3</v>
      </c>
    </row>
    <row r="162" spans="2:7" x14ac:dyDescent="0.3">
      <c r="B162" s="15">
        <v>40210</v>
      </c>
      <c r="C162" s="1">
        <v>7.8640000000000002E-2</v>
      </c>
      <c r="D162" s="1">
        <v>7.5839999999999991E-2</v>
      </c>
      <c r="E162" s="1">
        <v>7.9229999999999995E-2</v>
      </c>
      <c r="F162" s="1">
        <v>7.5839999999999991E-2</v>
      </c>
      <c r="G162" s="1">
        <v>3.5999999999999997E-2</v>
      </c>
    </row>
    <row r="163" spans="2:7" x14ac:dyDescent="0.3">
      <c r="B163" s="15">
        <v>40179</v>
      </c>
      <c r="C163" s="1">
        <v>7.5910000000000005E-2</v>
      </c>
      <c r="D163" s="1">
        <v>7.7060000000000003E-2</v>
      </c>
      <c r="E163" s="1">
        <v>7.8060000000000004E-2</v>
      </c>
      <c r="F163" s="1">
        <v>7.5380000000000003E-2</v>
      </c>
      <c r="G163" s="1">
        <v>-1.15E-2</v>
      </c>
    </row>
    <row r="164" spans="2:7" x14ac:dyDescent="0.3">
      <c r="B164" s="15">
        <v>40148</v>
      </c>
      <c r="C164" s="1">
        <v>7.6789999999999997E-2</v>
      </c>
      <c r="D164" s="1">
        <v>7.2599999999999998E-2</v>
      </c>
      <c r="E164" s="1">
        <v>7.739E-2</v>
      </c>
      <c r="F164" s="1">
        <v>7.2599999999999998E-2</v>
      </c>
      <c r="G164" s="1">
        <v>5.8200000000000002E-2</v>
      </c>
    </row>
    <row r="165" spans="2:7" x14ac:dyDescent="0.3">
      <c r="B165" s="15">
        <v>40118</v>
      </c>
      <c r="C165" s="1">
        <v>7.2569999999999996E-2</v>
      </c>
      <c r="D165" s="1">
        <v>7.288E-2</v>
      </c>
      <c r="E165" s="1">
        <v>7.3590000000000003E-2</v>
      </c>
      <c r="F165" s="1">
        <v>7.1680000000000008E-2</v>
      </c>
      <c r="G165" s="1">
        <v>-6.7000000000000002E-3</v>
      </c>
    </row>
    <row r="166" spans="2:7" x14ac:dyDescent="0.3">
      <c r="B166" s="15">
        <v>40087</v>
      </c>
      <c r="C166" s="1">
        <v>7.306E-2</v>
      </c>
      <c r="D166" s="1">
        <v>7.1940000000000004E-2</v>
      </c>
      <c r="E166" s="1">
        <v>7.4619999999999992E-2</v>
      </c>
      <c r="F166" s="1">
        <v>7.1639999999999995E-2</v>
      </c>
      <c r="G166" s="1">
        <v>1.26E-2</v>
      </c>
    </row>
    <row r="167" spans="2:7" x14ac:dyDescent="0.3">
      <c r="B167" s="15">
        <v>40057</v>
      </c>
      <c r="C167" s="1">
        <v>7.2149999999999992E-2</v>
      </c>
      <c r="D167" s="1">
        <v>7.2149999999999992E-2</v>
      </c>
      <c r="E167" s="1">
        <v>7.2149999999999992E-2</v>
      </c>
      <c r="F167" s="1">
        <v>7.2149999999999992E-2</v>
      </c>
      <c r="G167" s="1">
        <v>-2.9499999999999998E-2</v>
      </c>
    </row>
    <row r="168" spans="2:7" x14ac:dyDescent="0.3">
      <c r="B168" s="15">
        <v>40026</v>
      </c>
      <c r="C168" s="1">
        <v>7.4340000000000003E-2</v>
      </c>
      <c r="D168" s="1">
        <v>7.4340000000000003E-2</v>
      </c>
      <c r="E168" s="1">
        <v>7.4340000000000003E-2</v>
      </c>
      <c r="F168" s="1">
        <v>7.4340000000000003E-2</v>
      </c>
      <c r="G168" s="1">
        <v>6.2300000000000001E-2</v>
      </c>
    </row>
    <row r="169" spans="2:7" x14ac:dyDescent="0.3">
      <c r="B169" s="15">
        <v>39995</v>
      </c>
      <c r="C169" s="1">
        <v>6.9980000000000001E-2</v>
      </c>
      <c r="D169" s="1">
        <v>6.9980000000000001E-2</v>
      </c>
      <c r="E169" s="1">
        <v>6.9980000000000001E-2</v>
      </c>
      <c r="F169" s="1">
        <v>6.9980000000000001E-2</v>
      </c>
      <c r="G169" s="1">
        <v>-2.0999999999999999E-3</v>
      </c>
    </row>
    <row r="170" spans="2:7" x14ac:dyDescent="0.3">
      <c r="B170" s="15">
        <v>39965</v>
      </c>
      <c r="C170" s="1">
        <v>7.0129999999999998E-2</v>
      </c>
      <c r="D170" s="1">
        <v>7.0129999999999998E-2</v>
      </c>
      <c r="E170" s="1">
        <v>7.0129999999999998E-2</v>
      </c>
      <c r="F170" s="1">
        <v>7.0129999999999998E-2</v>
      </c>
      <c r="G170" s="1">
        <v>4.5199999999999997E-2</v>
      </c>
    </row>
    <row r="171" spans="2:7" x14ac:dyDescent="0.3">
      <c r="B171" s="15">
        <v>39934</v>
      </c>
      <c r="C171" s="1">
        <v>6.7099999999999993E-2</v>
      </c>
      <c r="D171" s="1">
        <v>6.7099999999999993E-2</v>
      </c>
      <c r="E171" s="1">
        <v>6.7099999999999993E-2</v>
      </c>
      <c r="F171" s="1">
        <v>6.7099999999999993E-2</v>
      </c>
      <c r="G171" s="1">
        <v>7.4999999999999997E-2</v>
      </c>
    </row>
    <row r="172" spans="2:7" x14ac:dyDescent="0.3">
      <c r="B172" s="15">
        <v>39904</v>
      </c>
      <c r="C172" s="1">
        <v>6.2420000000000003E-2</v>
      </c>
      <c r="D172" s="1">
        <v>6.2420000000000003E-2</v>
      </c>
      <c r="E172" s="1">
        <v>6.2420000000000003E-2</v>
      </c>
      <c r="F172" s="1">
        <v>6.2420000000000003E-2</v>
      </c>
      <c r="G172" s="1">
        <v>-0.1101</v>
      </c>
    </row>
    <row r="173" spans="2:7" x14ac:dyDescent="0.3">
      <c r="B173" s="15">
        <v>39873</v>
      </c>
      <c r="C173" s="1">
        <v>7.0140000000000008E-2</v>
      </c>
      <c r="D173" s="1">
        <v>7.0140000000000008E-2</v>
      </c>
      <c r="E173" s="1">
        <v>7.0140000000000008E-2</v>
      </c>
      <c r="F173" s="1">
        <v>7.0140000000000008E-2</v>
      </c>
      <c r="G173" s="1">
        <v>0.1084</v>
      </c>
    </row>
    <row r="174" spans="2:7" x14ac:dyDescent="0.3">
      <c r="B174" s="15">
        <v>39845</v>
      </c>
      <c r="C174" s="1">
        <v>6.3280000000000003E-2</v>
      </c>
      <c r="D174" s="1">
        <v>6.3280000000000003E-2</v>
      </c>
      <c r="E174" s="1">
        <v>6.3280000000000003E-2</v>
      </c>
      <c r="F174" s="1">
        <v>6.3280000000000003E-2</v>
      </c>
      <c r="G174" s="1">
        <v>2.2800000000000001E-2</v>
      </c>
    </row>
    <row r="175" spans="2:7" x14ac:dyDescent="0.3">
      <c r="B175" s="15">
        <v>39814</v>
      </c>
      <c r="C175" s="1">
        <v>6.1870000000000001E-2</v>
      </c>
      <c r="D175" s="1">
        <v>6.1870000000000001E-2</v>
      </c>
      <c r="E175" s="1">
        <v>6.1870000000000001E-2</v>
      </c>
      <c r="F175" s="1">
        <v>6.1870000000000001E-2</v>
      </c>
      <c r="G175" s="1">
        <v>0.1762</v>
      </c>
    </row>
    <row r="176" spans="2:7" x14ac:dyDescent="0.3">
      <c r="B176" s="15">
        <v>39783</v>
      </c>
      <c r="C176" s="1">
        <v>5.2600000000000001E-2</v>
      </c>
      <c r="D176" s="1">
        <v>5.2600000000000001E-2</v>
      </c>
      <c r="E176" s="1">
        <v>5.2600000000000001E-2</v>
      </c>
      <c r="F176" s="1">
        <v>5.2600000000000001E-2</v>
      </c>
      <c r="G176" s="1">
        <v>-0.2571</v>
      </c>
    </row>
    <row r="177" spans="2:7" x14ac:dyDescent="0.3">
      <c r="B177" s="15">
        <v>39753</v>
      </c>
      <c r="C177" s="1">
        <v>7.0800000000000002E-2</v>
      </c>
      <c r="D177" s="1">
        <v>7.0800000000000002E-2</v>
      </c>
      <c r="E177" s="1">
        <v>7.0800000000000002E-2</v>
      </c>
      <c r="F177" s="1">
        <v>7.0800000000000002E-2</v>
      </c>
      <c r="G177" s="1">
        <v>-5.3199999999999997E-2</v>
      </c>
    </row>
    <row r="178" spans="2:7" x14ac:dyDescent="0.3">
      <c r="B178" s="15">
        <v>39722</v>
      </c>
      <c r="C178" s="1">
        <v>7.4779999999999999E-2</v>
      </c>
      <c r="D178" s="1">
        <v>7.4779999999999999E-2</v>
      </c>
      <c r="E178" s="1">
        <v>7.4779999999999999E-2</v>
      </c>
      <c r="F178" s="1">
        <v>7.4779999999999999E-2</v>
      </c>
      <c r="G178" s="1">
        <v>-0.13220000000000001</v>
      </c>
    </row>
    <row r="179" spans="2:7" x14ac:dyDescent="0.3">
      <c r="B179" s="15">
        <v>39692</v>
      </c>
      <c r="C179" s="1">
        <v>8.617000000000001E-2</v>
      </c>
      <c r="D179" s="1">
        <v>8.617000000000001E-2</v>
      </c>
      <c r="E179" s="1">
        <v>8.617000000000001E-2</v>
      </c>
      <c r="F179" s="1">
        <v>8.617000000000001E-2</v>
      </c>
      <c r="G179" s="1">
        <v>-9.4999999999999998E-3</v>
      </c>
    </row>
    <row r="180" spans="2:7" x14ac:dyDescent="0.3">
      <c r="B180" s="15">
        <v>39661</v>
      </c>
      <c r="C180" s="1">
        <v>8.6999999999999994E-2</v>
      </c>
      <c r="D180" s="1">
        <v>8.6999999999999994E-2</v>
      </c>
      <c r="E180" s="1">
        <v>8.6999999999999994E-2</v>
      </c>
      <c r="F180" s="1">
        <v>8.6999999999999994E-2</v>
      </c>
      <c r="G180" s="1">
        <v>-6.6100000000000006E-2</v>
      </c>
    </row>
    <row r="181" spans="2:7" x14ac:dyDescent="0.3">
      <c r="B181" s="15">
        <v>39630</v>
      </c>
      <c r="C181" s="1">
        <v>9.3160000000000007E-2</v>
      </c>
      <c r="D181" s="1">
        <v>9.3160000000000007E-2</v>
      </c>
      <c r="E181" s="1">
        <v>9.3160000000000007E-2</v>
      </c>
      <c r="F181" s="1">
        <v>9.3160000000000007E-2</v>
      </c>
      <c r="G181" s="1">
        <v>6.9199999999999998E-2</v>
      </c>
    </row>
    <row r="182" spans="2:7" x14ac:dyDescent="0.3">
      <c r="B182" s="15">
        <v>39600</v>
      </c>
      <c r="C182" s="1">
        <v>8.7129999999999985E-2</v>
      </c>
      <c r="D182" s="1">
        <v>8.7129999999999985E-2</v>
      </c>
      <c r="E182" s="1">
        <v>8.7129999999999985E-2</v>
      </c>
      <c r="F182" s="1">
        <v>8.7129999999999985E-2</v>
      </c>
      <c r="G182" s="1">
        <v>7.5499999999999998E-2</v>
      </c>
    </row>
    <row r="183" spans="2:7" x14ac:dyDescent="0.3">
      <c r="B183" s="15">
        <v>39569</v>
      </c>
      <c r="C183" s="1">
        <v>8.1010000000000013E-2</v>
      </c>
      <c r="D183" s="1">
        <v>8.1010000000000013E-2</v>
      </c>
      <c r="E183" s="1">
        <v>8.1010000000000013E-2</v>
      </c>
      <c r="F183" s="1">
        <v>8.1010000000000013E-2</v>
      </c>
      <c r="G183" s="1">
        <v>1.8200000000000001E-2</v>
      </c>
    </row>
    <row r="184" spans="2:7" x14ac:dyDescent="0.3">
      <c r="B184" s="15">
        <v>39539</v>
      </c>
      <c r="C184" s="1">
        <v>7.9560000000000006E-2</v>
      </c>
      <c r="D184" s="1">
        <v>7.9560000000000006E-2</v>
      </c>
      <c r="E184" s="1">
        <v>7.9560000000000006E-2</v>
      </c>
      <c r="F184" s="1">
        <v>7.9560000000000006E-2</v>
      </c>
      <c r="G184" s="1">
        <v>2.3E-3</v>
      </c>
    </row>
    <row r="185" spans="2:7" x14ac:dyDescent="0.3">
      <c r="B185" s="15">
        <v>39508</v>
      </c>
      <c r="C185" s="1">
        <v>7.9379999999999992E-2</v>
      </c>
      <c r="D185" s="1">
        <v>7.9379999999999992E-2</v>
      </c>
      <c r="E185" s="1">
        <v>7.9379999999999992E-2</v>
      </c>
      <c r="F185" s="1">
        <v>7.9379999999999992E-2</v>
      </c>
      <c r="G185" s="1">
        <v>4.8899999999999999E-2</v>
      </c>
    </row>
    <row r="186" spans="2:7" x14ac:dyDescent="0.3">
      <c r="B186" s="15">
        <v>39479</v>
      </c>
      <c r="C186" s="1">
        <v>7.5679999999999997E-2</v>
      </c>
      <c r="D186" s="1">
        <v>7.5679999999999997E-2</v>
      </c>
      <c r="E186" s="1">
        <v>7.5679999999999997E-2</v>
      </c>
      <c r="F186" s="1">
        <v>7.5679999999999997E-2</v>
      </c>
      <c r="G186" s="1">
        <v>5.1999999999999998E-3</v>
      </c>
    </row>
    <row r="187" spans="2:7" x14ac:dyDescent="0.3">
      <c r="B187" s="15">
        <v>39448</v>
      </c>
      <c r="C187" s="1">
        <v>7.5289999999999996E-2</v>
      </c>
      <c r="D187" s="1">
        <v>7.5289999999999996E-2</v>
      </c>
      <c r="E187" s="1">
        <v>7.5289999999999996E-2</v>
      </c>
      <c r="F187" s="1">
        <v>7.5289999999999996E-2</v>
      </c>
      <c r="G187" s="1">
        <v>-3.3599999999999998E-2</v>
      </c>
    </row>
    <row r="188" spans="2:7" x14ac:dyDescent="0.3">
      <c r="B188" s="15">
        <v>39417</v>
      </c>
      <c r="C188" s="1">
        <v>7.7910000000000007E-2</v>
      </c>
      <c r="D188" s="1">
        <v>7.7910000000000007E-2</v>
      </c>
      <c r="E188" s="1">
        <v>7.7910000000000007E-2</v>
      </c>
      <c r="F188" s="1">
        <v>7.7910000000000007E-2</v>
      </c>
      <c r="G188" s="1">
        <v>-1.44E-2</v>
      </c>
    </row>
    <row r="189" spans="2:7" x14ac:dyDescent="0.3">
      <c r="B189" s="15">
        <v>39387</v>
      </c>
      <c r="C189" s="1">
        <v>7.9050000000000009E-2</v>
      </c>
      <c r="D189" s="1">
        <v>7.9050000000000009E-2</v>
      </c>
      <c r="E189" s="1">
        <v>7.9050000000000009E-2</v>
      </c>
      <c r="F189" s="1">
        <v>7.9050000000000009E-2</v>
      </c>
      <c r="G189" s="1">
        <v>8.3999999999999995E-3</v>
      </c>
    </row>
    <row r="190" spans="2:7" x14ac:dyDescent="0.3">
      <c r="B190" s="15">
        <v>39356</v>
      </c>
      <c r="C190" s="1">
        <v>7.8390000000000001E-2</v>
      </c>
      <c r="D190" s="1">
        <v>7.8390000000000001E-2</v>
      </c>
      <c r="E190" s="1">
        <v>7.8390000000000001E-2</v>
      </c>
      <c r="F190" s="1">
        <v>7.8390000000000001E-2</v>
      </c>
      <c r="G190" s="1">
        <v>-1.09E-2</v>
      </c>
    </row>
    <row r="191" spans="2:7" x14ac:dyDescent="0.3">
      <c r="B191" s="15">
        <v>39326</v>
      </c>
      <c r="C191" s="1">
        <v>7.9250000000000001E-2</v>
      </c>
      <c r="D191" s="1">
        <v>7.9250000000000001E-2</v>
      </c>
      <c r="E191" s="1">
        <v>7.9250000000000001E-2</v>
      </c>
      <c r="F191" s="1">
        <v>7.9250000000000001E-2</v>
      </c>
      <c r="G191" s="1">
        <v>-5.9999999999999995E-4</v>
      </c>
    </row>
    <row r="192" spans="2:7" x14ac:dyDescent="0.3">
      <c r="B192" s="15">
        <v>39295</v>
      </c>
      <c r="C192" s="1">
        <v>7.9299999999999995E-2</v>
      </c>
      <c r="D192" s="1">
        <v>7.9299999999999995E-2</v>
      </c>
      <c r="E192" s="1">
        <v>7.9299999999999995E-2</v>
      </c>
      <c r="F192" s="1">
        <v>7.9299999999999995E-2</v>
      </c>
      <c r="G192" s="1">
        <v>1.0800000000000001E-2</v>
      </c>
    </row>
    <row r="193" spans="2:7" x14ac:dyDescent="0.3">
      <c r="B193" s="15">
        <v>39264</v>
      </c>
      <c r="C193" s="1">
        <v>7.8449999999999992E-2</v>
      </c>
      <c r="D193" s="1">
        <v>7.8449999999999992E-2</v>
      </c>
      <c r="E193" s="1">
        <v>7.8449999999999992E-2</v>
      </c>
      <c r="F193" s="1">
        <v>7.8449999999999992E-2</v>
      </c>
      <c r="G193" s="1">
        <v>-4.1799999999999997E-2</v>
      </c>
    </row>
    <row r="194" spans="2:7" x14ac:dyDescent="0.3">
      <c r="B194" s="15">
        <v>39234</v>
      </c>
      <c r="C194" s="1">
        <v>8.1869999999999998E-2</v>
      </c>
      <c r="D194" s="1">
        <v>8.1869999999999998E-2</v>
      </c>
      <c r="E194" s="1">
        <v>8.1869999999999998E-2</v>
      </c>
      <c r="F194" s="1">
        <v>8.1869999999999998E-2</v>
      </c>
      <c r="G194" s="1">
        <v>1.32E-2</v>
      </c>
    </row>
    <row r="195" spans="2:7" x14ac:dyDescent="0.3">
      <c r="B195" s="15">
        <v>39203</v>
      </c>
      <c r="C195" s="1">
        <v>8.0799999999999997E-2</v>
      </c>
      <c r="D195" s="1">
        <v>8.0799999999999997E-2</v>
      </c>
      <c r="E195" s="1">
        <v>8.0799999999999997E-2</v>
      </c>
      <c r="F195" s="1">
        <v>8.0799999999999997E-2</v>
      </c>
      <c r="G195" s="1">
        <v>-1.14E-2</v>
      </c>
    </row>
    <row r="196" spans="2:7" x14ac:dyDescent="0.3">
      <c r="B196" s="15">
        <v>39173</v>
      </c>
      <c r="C196" s="1">
        <v>8.1729999999999997E-2</v>
      </c>
      <c r="D196" s="1">
        <v>8.1729999999999997E-2</v>
      </c>
      <c r="E196" s="1">
        <v>8.1729999999999997E-2</v>
      </c>
      <c r="F196" s="1">
        <v>8.1729999999999997E-2</v>
      </c>
      <c r="G196" s="1">
        <v>1.8800000000000001E-2</v>
      </c>
    </row>
    <row r="197" spans="2:7" x14ac:dyDescent="0.3">
      <c r="B197" s="15">
        <v>39142</v>
      </c>
      <c r="C197" s="1">
        <v>8.022E-2</v>
      </c>
      <c r="D197" s="1">
        <v>8.022E-2</v>
      </c>
      <c r="E197" s="1">
        <v>8.022E-2</v>
      </c>
      <c r="F197" s="1">
        <v>8.022E-2</v>
      </c>
      <c r="G197" s="1">
        <v>2.8E-3</v>
      </c>
    </row>
    <row r="198" spans="2:7" x14ac:dyDescent="0.3">
      <c r="B198" s="15">
        <v>39114</v>
      </c>
      <c r="C198" s="1">
        <v>0.08</v>
      </c>
      <c r="D198" s="1">
        <v>0.08</v>
      </c>
      <c r="E198" s="1">
        <v>0.08</v>
      </c>
      <c r="F198" s="1">
        <v>0.08</v>
      </c>
      <c r="G198" s="1">
        <v>3.39E-2</v>
      </c>
    </row>
    <row r="199" spans="2:7" x14ac:dyDescent="0.3">
      <c r="B199" s="15">
        <v>39083</v>
      </c>
      <c r="C199" s="1">
        <v>7.7380000000000004E-2</v>
      </c>
      <c r="D199" s="1">
        <v>7.7380000000000004E-2</v>
      </c>
      <c r="E199" s="1">
        <v>7.7380000000000004E-2</v>
      </c>
      <c r="F199" s="1">
        <v>7.7380000000000004E-2</v>
      </c>
      <c r="G199" s="1">
        <v>1.5599999999999999E-2</v>
      </c>
    </row>
    <row r="200" spans="2:7" x14ac:dyDescent="0.3">
      <c r="B200" s="15">
        <v>39052</v>
      </c>
      <c r="C200" s="1">
        <v>7.6189999999999994E-2</v>
      </c>
      <c r="D200" s="1">
        <v>7.6189999999999994E-2</v>
      </c>
      <c r="E200" s="1">
        <v>7.6189999999999994E-2</v>
      </c>
      <c r="F200" s="1">
        <v>7.6189999999999994E-2</v>
      </c>
      <c r="G200" s="1">
        <v>2.63E-2</v>
      </c>
    </row>
    <row r="201" spans="2:7" x14ac:dyDescent="0.3">
      <c r="B201" s="15">
        <v>39022</v>
      </c>
      <c r="C201" s="1">
        <v>7.424E-2</v>
      </c>
      <c r="D201" s="1">
        <v>7.424E-2</v>
      </c>
      <c r="E201" s="1">
        <v>7.424E-2</v>
      </c>
      <c r="F201" s="1">
        <v>7.424E-2</v>
      </c>
      <c r="G201" s="1">
        <v>-2.64E-2</v>
      </c>
    </row>
    <row r="202" spans="2:7" x14ac:dyDescent="0.3">
      <c r="B202" s="15">
        <v>38991</v>
      </c>
      <c r="C202" s="1">
        <v>7.6249999999999998E-2</v>
      </c>
      <c r="D202" s="1">
        <v>7.6249999999999998E-2</v>
      </c>
      <c r="E202" s="1">
        <v>7.6249999999999998E-2</v>
      </c>
      <c r="F202" s="1">
        <v>7.6249999999999998E-2</v>
      </c>
      <c r="G202" s="1">
        <v>-2.2000000000000001E-3</v>
      </c>
    </row>
    <row r="203" spans="2:7" x14ac:dyDescent="0.3">
      <c r="B203" s="15">
        <v>38961</v>
      </c>
      <c r="C203" s="1">
        <v>7.6420000000000002E-2</v>
      </c>
      <c r="D203" s="1">
        <v>7.6420000000000002E-2</v>
      </c>
      <c r="E203" s="1">
        <v>7.6420000000000002E-2</v>
      </c>
      <c r="F203" s="1">
        <v>7.6420000000000002E-2</v>
      </c>
      <c r="G203" s="1">
        <v>-3.1600000000000003E-2</v>
      </c>
    </row>
    <row r="204" spans="2:7" x14ac:dyDescent="0.3">
      <c r="B204" s="15">
        <v>38930</v>
      </c>
      <c r="C204" s="1">
        <v>7.8909999999999994E-2</v>
      </c>
      <c r="D204" s="1">
        <v>7.8909999999999994E-2</v>
      </c>
      <c r="E204" s="1">
        <v>7.8909999999999994E-2</v>
      </c>
      <c r="F204" s="1">
        <v>7.8909999999999994E-2</v>
      </c>
      <c r="G204" s="1">
        <v>-4.2099999999999999E-2</v>
      </c>
    </row>
    <row r="205" spans="2:7" x14ac:dyDescent="0.3">
      <c r="B205" s="15">
        <v>38899</v>
      </c>
      <c r="C205" s="1">
        <v>8.2379999999999995E-2</v>
      </c>
      <c r="D205" s="1">
        <v>8.2379999999999995E-2</v>
      </c>
      <c r="E205" s="1">
        <v>8.2379999999999995E-2</v>
      </c>
      <c r="F205" s="1">
        <v>8.2379999999999995E-2</v>
      </c>
      <c r="G205" s="1">
        <v>1.0699999999999999E-2</v>
      </c>
    </row>
    <row r="206" spans="2:7" x14ac:dyDescent="0.3">
      <c r="B206" s="15">
        <v>38869</v>
      </c>
      <c r="C206" s="1">
        <v>8.1509999999999999E-2</v>
      </c>
      <c r="D206" s="1">
        <v>8.1509999999999999E-2</v>
      </c>
      <c r="E206" s="1">
        <v>8.1509999999999999E-2</v>
      </c>
      <c r="F206" s="1">
        <v>8.1509999999999999E-2</v>
      </c>
      <c r="G206" s="1">
        <v>6.4199999999999993E-2</v>
      </c>
    </row>
    <row r="207" spans="2:7" x14ac:dyDescent="0.3">
      <c r="B207" s="15">
        <v>38838</v>
      </c>
      <c r="C207" s="1">
        <v>7.6589999999999991E-2</v>
      </c>
      <c r="D207" s="1">
        <v>7.6589999999999991E-2</v>
      </c>
      <c r="E207" s="1">
        <v>7.6589999999999991E-2</v>
      </c>
      <c r="F207" s="1">
        <v>7.6589999999999991E-2</v>
      </c>
      <c r="G207" s="1">
        <v>3.6400000000000002E-2</v>
      </c>
    </row>
    <row r="208" spans="2:7" x14ac:dyDescent="0.3">
      <c r="B208" s="15">
        <v>38808</v>
      </c>
      <c r="C208" s="1">
        <v>7.3899999999999993E-2</v>
      </c>
      <c r="D208" s="1">
        <v>7.3899999999999993E-2</v>
      </c>
      <c r="E208" s="1">
        <v>7.3899999999999993E-2</v>
      </c>
      <c r="F208" s="1">
        <v>7.3899999999999993E-2</v>
      </c>
      <c r="G208" s="1">
        <v>-2.12E-2</v>
      </c>
    </row>
    <row r="209" spans="2:7" x14ac:dyDescent="0.3">
      <c r="B209" s="15">
        <v>38777</v>
      </c>
      <c r="C209" s="1">
        <v>7.5499999999999998E-2</v>
      </c>
      <c r="D209" s="1">
        <v>7.5499999999999998E-2</v>
      </c>
      <c r="E209" s="1">
        <v>7.5499999999999998E-2</v>
      </c>
      <c r="F209" s="1">
        <v>7.5499999999999998E-2</v>
      </c>
      <c r="G209" s="1">
        <v>2.12E-2</v>
      </c>
    </row>
    <row r="210" spans="2:7" x14ac:dyDescent="0.3">
      <c r="B210" s="15">
        <v>38749</v>
      </c>
      <c r="C210" s="1">
        <v>7.3929999999999996E-2</v>
      </c>
      <c r="D210" s="1">
        <v>7.3929999999999996E-2</v>
      </c>
      <c r="E210" s="1">
        <v>7.3929999999999996E-2</v>
      </c>
      <c r="F210" s="1">
        <v>7.3929999999999996E-2</v>
      </c>
      <c r="G210" s="1">
        <v>2.8E-3</v>
      </c>
    </row>
    <row r="211" spans="2:7" x14ac:dyDescent="0.3">
      <c r="B211" s="15">
        <v>38718</v>
      </c>
      <c r="C211" s="1">
        <v>7.3719999999999994E-2</v>
      </c>
      <c r="D211" s="1">
        <v>7.3719999999999994E-2</v>
      </c>
      <c r="E211" s="1">
        <v>7.3719999999999994E-2</v>
      </c>
      <c r="F211" s="1">
        <v>7.3719999999999994E-2</v>
      </c>
      <c r="G211" s="1">
        <v>3.6799999999999999E-2</v>
      </c>
    </row>
    <row r="212" spans="2:7" x14ac:dyDescent="0.3">
      <c r="B212" s="15">
        <v>38687</v>
      </c>
      <c r="C212" s="1">
        <v>7.1099999999999997E-2</v>
      </c>
      <c r="D212" s="1">
        <v>7.1099999999999997E-2</v>
      </c>
      <c r="E212" s="1">
        <v>7.1099999999999997E-2</v>
      </c>
      <c r="F212" s="1">
        <v>7.1099999999999997E-2</v>
      </c>
      <c r="G212" s="1">
        <v>3.8E-3</v>
      </c>
    </row>
    <row r="213" spans="2:7" x14ac:dyDescent="0.3">
      <c r="B213" s="15">
        <v>38657</v>
      </c>
      <c r="C213" s="1">
        <v>7.0830000000000004E-2</v>
      </c>
      <c r="D213" s="1">
        <v>7.0830000000000004E-2</v>
      </c>
      <c r="E213" s="1">
        <v>7.0830000000000004E-2</v>
      </c>
      <c r="F213" s="1">
        <v>7.0830000000000004E-2</v>
      </c>
      <c r="G213" s="1">
        <v>-2.3E-3</v>
      </c>
    </row>
    <row r="214" spans="2:7" x14ac:dyDescent="0.3">
      <c r="B214" s="15">
        <v>38626</v>
      </c>
      <c r="C214" s="1">
        <v>7.0989999999999998E-2</v>
      </c>
      <c r="D214" s="1">
        <v>7.0989999999999998E-2</v>
      </c>
      <c r="E214" s="1">
        <v>7.0989999999999998E-2</v>
      </c>
      <c r="F214" s="1">
        <v>7.0989999999999998E-2</v>
      </c>
      <c r="G214" s="1">
        <v>-2.9999999999999997E-4</v>
      </c>
    </row>
    <row r="215" spans="2:7" x14ac:dyDescent="0.3">
      <c r="B215" s="15">
        <v>38596</v>
      </c>
      <c r="C215" s="1">
        <v>7.1010000000000004E-2</v>
      </c>
      <c r="D215" s="1">
        <v>7.1010000000000004E-2</v>
      </c>
      <c r="E215" s="1">
        <v>7.1010000000000004E-2</v>
      </c>
      <c r="F215" s="1">
        <v>7.1010000000000004E-2</v>
      </c>
      <c r="G215" s="1">
        <v>1E-3</v>
      </c>
    </row>
    <row r="216" spans="2:7" x14ac:dyDescent="0.3">
      <c r="B216" s="15">
        <v>38565</v>
      </c>
      <c r="C216" s="1">
        <v>7.0940000000000003E-2</v>
      </c>
      <c r="D216" s="1">
        <v>7.0940000000000003E-2</v>
      </c>
      <c r="E216" s="1">
        <v>7.0940000000000003E-2</v>
      </c>
      <c r="F216" s="1">
        <v>7.0940000000000003E-2</v>
      </c>
      <c r="G216" s="1">
        <v>1.43E-2</v>
      </c>
    </row>
    <row r="217" spans="2:7" x14ac:dyDescent="0.3">
      <c r="B217" s="15">
        <v>38534</v>
      </c>
      <c r="C217" s="1">
        <v>6.9940000000000002E-2</v>
      </c>
      <c r="D217" s="1">
        <v>6.9940000000000002E-2</v>
      </c>
      <c r="E217" s="1">
        <v>6.9940000000000002E-2</v>
      </c>
      <c r="F217" s="1">
        <v>6.9940000000000002E-2</v>
      </c>
      <c r="G217" s="1">
        <v>1.26E-2</v>
      </c>
    </row>
    <row r="218" spans="2:7" x14ac:dyDescent="0.3">
      <c r="B218" s="15">
        <v>38504</v>
      </c>
      <c r="C218" s="1">
        <v>6.9070000000000006E-2</v>
      </c>
      <c r="D218" s="1">
        <v>6.9070000000000006E-2</v>
      </c>
      <c r="E218" s="1">
        <v>6.9070000000000006E-2</v>
      </c>
      <c r="F218" s="1">
        <v>6.9070000000000006E-2</v>
      </c>
      <c r="G218" s="1">
        <v>-1.03E-2</v>
      </c>
    </row>
    <row r="219" spans="2:7" x14ac:dyDescent="0.3">
      <c r="B219" s="15">
        <v>38473</v>
      </c>
      <c r="C219" s="1">
        <v>6.9790000000000005E-2</v>
      </c>
      <c r="D219" s="1">
        <v>6.9790000000000005E-2</v>
      </c>
      <c r="E219" s="1">
        <v>6.9790000000000005E-2</v>
      </c>
      <c r="F219" s="1">
        <v>6.9790000000000005E-2</v>
      </c>
      <c r="G219" s="1">
        <v>-5.1400000000000001E-2</v>
      </c>
    </row>
    <row r="220" spans="2:7" x14ac:dyDescent="0.3">
      <c r="B220" s="15">
        <v>38443</v>
      </c>
      <c r="C220" s="1">
        <v>7.3569999999999997E-2</v>
      </c>
      <c r="D220" s="1">
        <v>7.3569999999999997E-2</v>
      </c>
      <c r="E220" s="1">
        <v>7.3569999999999997E-2</v>
      </c>
      <c r="F220" s="1">
        <v>7.3569999999999997E-2</v>
      </c>
      <c r="G220" s="1">
        <v>0.10199999999999999</v>
      </c>
    </row>
    <row r="221" spans="2:7" x14ac:dyDescent="0.3">
      <c r="B221" s="15">
        <v>38412</v>
      </c>
      <c r="C221" s="1">
        <v>6.676E-2</v>
      </c>
      <c r="D221" s="1">
        <v>6.676E-2</v>
      </c>
      <c r="E221" s="1">
        <v>6.676E-2</v>
      </c>
      <c r="F221" s="1">
        <v>6.676E-2</v>
      </c>
      <c r="G221" s="1">
        <v>1.9400000000000001E-2</v>
      </c>
    </row>
    <row r="222" spans="2:7" x14ac:dyDescent="0.3">
      <c r="B222" s="15">
        <v>38384</v>
      </c>
      <c r="C222" s="1">
        <v>6.5490000000000007E-2</v>
      </c>
      <c r="D222" s="1">
        <v>6.5490000000000007E-2</v>
      </c>
      <c r="E222" s="1">
        <v>6.5490000000000007E-2</v>
      </c>
      <c r="F222" s="1">
        <v>6.5490000000000007E-2</v>
      </c>
      <c r="G222" s="1">
        <v>-2.3E-2</v>
      </c>
    </row>
    <row r="223" spans="2:7" x14ac:dyDescent="0.3">
      <c r="B223" s="15">
        <v>38353</v>
      </c>
      <c r="C223" s="1">
        <v>6.7030000000000006E-2</v>
      </c>
      <c r="D223" s="1">
        <v>6.7030000000000006E-2</v>
      </c>
      <c r="E223" s="1">
        <v>6.7030000000000006E-2</v>
      </c>
      <c r="F223" s="1">
        <v>6.7030000000000006E-2</v>
      </c>
      <c r="G223" s="1">
        <v>-4.0000000000000002E-4</v>
      </c>
    </row>
    <row r="224" spans="2:7" x14ac:dyDescent="0.3">
      <c r="B224" s="15">
        <v>38322</v>
      </c>
      <c r="C224" s="1">
        <v>6.7060000000000008E-2</v>
      </c>
      <c r="D224" s="1">
        <v>6.7060000000000008E-2</v>
      </c>
      <c r="E224" s="1">
        <v>6.7060000000000008E-2</v>
      </c>
      <c r="F224" s="1">
        <v>6.7060000000000008E-2</v>
      </c>
      <c r="G224" s="1">
        <v>-6.8199999999999997E-2</v>
      </c>
    </row>
    <row r="225" spans="2:7" x14ac:dyDescent="0.3">
      <c r="B225" s="15">
        <v>38292</v>
      </c>
      <c r="C225" s="1">
        <v>7.1970000000000006E-2</v>
      </c>
      <c r="D225" s="1">
        <v>7.1970000000000006E-2</v>
      </c>
      <c r="E225" s="1">
        <v>7.1970000000000006E-2</v>
      </c>
      <c r="F225" s="1">
        <v>7.1970000000000006E-2</v>
      </c>
      <c r="G225" s="1">
        <v>3.8199999999999998E-2</v>
      </c>
    </row>
    <row r="226" spans="2:7" x14ac:dyDescent="0.3">
      <c r="B226" s="15">
        <v>38261</v>
      </c>
      <c r="C226" s="1">
        <v>6.9320000000000007E-2</v>
      </c>
      <c r="D226" s="1">
        <v>6.9320000000000007E-2</v>
      </c>
      <c r="E226" s="1">
        <v>6.9320000000000007E-2</v>
      </c>
      <c r="F226" s="1">
        <v>6.9320000000000007E-2</v>
      </c>
      <c r="G226" s="1">
        <v>0.11020000000000001</v>
      </c>
    </row>
    <row r="227" spans="2:7" x14ac:dyDescent="0.3">
      <c r="B227" s="15">
        <v>38231</v>
      </c>
      <c r="C227" s="1">
        <v>6.2439999999999996E-2</v>
      </c>
      <c r="D227" s="1">
        <v>6.2439999999999996E-2</v>
      </c>
      <c r="E227" s="1">
        <v>6.2439999999999996E-2</v>
      </c>
      <c r="F227" s="1">
        <v>6.2439999999999996E-2</v>
      </c>
      <c r="G227" s="1">
        <v>2.5499999999999998E-2</v>
      </c>
    </row>
    <row r="228" spans="2:7" x14ac:dyDescent="0.3">
      <c r="B228" s="15">
        <v>38200</v>
      </c>
      <c r="C228" s="1">
        <v>6.0890000000000007E-2</v>
      </c>
      <c r="D228" s="1">
        <v>6.0890000000000007E-2</v>
      </c>
      <c r="E228" s="1">
        <v>6.0890000000000007E-2</v>
      </c>
      <c r="F228" s="1">
        <v>6.0890000000000007E-2</v>
      </c>
      <c r="G228" s="1">
        <v>-7.7999999999999996E-3</v>
      </c>
    </row>
    <row r="229" spans="2:7" x14ac:dyDescent="0.3">
      <c r="B229" s="15">
        <v>38169</v>
      </c>
      <c r="C229" s="1">
        <v>6.1369999999999994E-2</v>
      </c>
      <c r="D229" s="1">
        <v>6.1369999999999994E-2</v>
      </c>
      <c r="E229" s="1">
        <v>6.1369999999999994E-2</v>
      </c>
      <c r="F229" s="1">
        <v>6.1369999999999994E-2</v>
      </c>
      <c r="G229" s="1">
        <v>4.9099999999999998E-2</v>
      </c>
    </row>
    <row r="230" spans="2:7" x14ac:dyDescent="0.3">
      <c r="B230" s="15">
        <v>38139</v>
      </c>
      <c r="C230" s="1">
        <v>5.8499999999999996E-2</v>
      </c>
      <c r="D230" s="1">
        <v>5.8499999999999996E-2</v>
      </c>
      <c r="E230" s="1">
        <v>5.8499999999999996E-2</v>
      </c>
      <c r="F230" s="1">
        <v>5.8499999999999996E-2</v>
      </c>
      <c r="G230" s="1">
        <v>0.10920000000000001</v>
      </c>
    </row>
    <row r="231" spans="2:7" x14ac:dyDescent="0.3">
      <c r="B231" s="15">
        <v>38108</v>
      </c>
      <c r="C231" s="1">
        <v>5.2740000000000002E-2</v>
      </c>
      <c r="D231" s="1">
        <v>5.2740000000000002E-2</v>
      </c>
      <c r="E231" s="1">
        <v>5.2740000000000002E-2</v>
      </c>
      <c r="F231" s="1">
        <v>5.2740000000000002E-2</v>
      </c>
      <c r="G231" s="1">
        <v>3.0700000000000002E-2</v>
      </c>
    </row>
    <row r="232" spans="2:7" x14ac:dyDescent="0.3">
      <c r="B232" s="15">
        <v>38078</v>
      </c>
      <c r="C232" s="1">
        <v>5.117E-2</v>
      </c>
      <c r="D232" s="1">
        <v>5.117E-2</v>
      </c>
      <c r="E232" s="1">
        <v>5.117E-2</v>
      </c>
      <c r="F232" s="1">
        <v>5.117E-2</v>
      </c>
      <c r="G232" s="1">
        <v>-5.7999999999999996E-3</v>
      </c>
    </row>
    <row r="233" spans="2:7" x14ac:dyDescent="0.3">
      <c r="B233" s="15">
        <v>38047</v>
      </c>
      <c r="C233" s="1">
        <v>5.1470000000000002E-2</v>
      </c>
      <c r="D233" s="1">
        <v>5.1470000000000002E-2</v>
      </c>
      <c r="E233" s="1">
        <v>5.1470000000000002E-2</v>
      </c>
      <c r="F233" s="1">
        <v>5.1470000000000002E-2</v>
      </c>
      <c r="G233" s="1">
        <v>-2.1700000000000001E-2</v>
      </c>
    </row>
    <row r="234" spans="2:7" x14ac:dyDescent="0.3">
      <c r="B234" s="15">
        <v>38018</v>
      </c>
      <c r="C234" s="1">
        <v>5.2610000000000004E-2</v>
      </c>
      <c r="D234" s="1">
        <v>5.2610000000000004E-2</v>
      </c>
      <c r="E234" s="1">
        <v>5.2610000000000004E-2</v>
      </c>
      <c r="F234" s="1">
        <v>5.2610000000000004E-2</v>
      </c>
      <c r="G234" s="1">
        <v>7.3000000000000001E-3</v>
      </c>
    </row>
    <row r="235" spans="2:7" x14ac:dyDescent="0.3">
      <c r="B235" s="15">
        <v>37987</v>
      </c>
      <c r="C235" s="1">
        <v>5.2229999999999999E-2</v>
      </c>
      <c r="D235" s="1">
        <v>5.2229999999999999E-2</v>
      </c>
      <c r="E235" s="1">
        <v>5.2229999999999999E-2</v>
      </c>
      <c r="F235" s="1">
        <v>5.2229999999999999E-2</v>
      </c>
      <c r="G235" s="1">
        <v>1.9699999999999999E-2</v>
      </c>
    </row>
    <row r="236" spans="2:7" x14ac:dyDescent="0.3">
      <c r="B236" s="15">
        <v>37956</v>
      </c>
      <c r="C236" s="1">
        <v>5.1220000000000002E-2</v>
      </c>
      <c r="D236" s="1">
        <v>5.1220000000000002E-2</v>
      </c>
      <c r="E236" s="1">
        <v>5.1220000000000002E-2</v>
      </c>
      <c r="F236" s="1">
        <v>5.1220000000000002E-2</v>
      </c>
      <c r="G236" s="1">
        <v>-7.0000000000000001E-3</v>
      </c>
    </row>
    <row r="237" spans="2:7" x14ac:dyDescent="0.3">
      <c r="B237" s="15">
        <v>37926</v>
      </c>
      <c r="C237" s="1">
        <v>5.1580000000000001E-2</v>
      </c>
      <c r="D237" s="1">
        <v>5.1580000000000001E-2</v>
      </c>
      <c r="E237" s="1">
        <v>5.1580000000000001E-2</v>
      </c>
      <c r="F237" s="1">
        <v>5.1580000000000001E-2</v>
      </c>
      <c r="G237" s="1">
        <v>1.14E-2</v>
      </c>
    </row>
    <row r="238" spans="2:7" x14ac:dyDescent="0.3">
      <c r="B238" s="15">
        <v>37895</v>
      </c>
      <c r="C238" s="1">
        <v>5.0999999999999997E-2</v>
      </c>
      <c r="D238" s="1">
        <v>5.0999999999999997E-2</v>
      </c>
      <c r="E238" s="1">
        <v>5.0999999999999997E-2</v>
      </c>
      <c r="F238" s="1">
        <v>5.0999999999999997E-2</v>
      </c>
      <c r="G238" s="1">
        <v>-1.43E-2</v>
      </c>
    </row>
    <row r="239" spans="2:7" x14ac:dyDescent="0.3">
      <c r="B239" s="15">
        <v>37865</v>
      </c>
      <c r="C239" s="1">
        <v>5.1740000000000001E-2</v>
      </c>
      <c r="D239" s="1">
        <v>5.1740000000000001E-2</v>
      </c>
      <c r="E239" s="1">
        <v>5.1740000000000001E-2</v>
      </c>
      <c r="F239" s="1">
        <v>5.1740000000000001E-2</v>
      </c>
      <c r="G239" s="1">
        <v>-1.7100000000000001E-2</v>
      </c>
    </row>
    <row r="240" spans="2:7" x14ac:dyDescent="0.3">
      <c r="B240" s="15">
        <v>37834</v>
      </c>
      <c r="C240" s="1">
        <v>5.2639999999999999E-2</v>
      </c>
      <c r="D240" s="1">
        <v>5.2639999999999999E-2</v>
      </c>
      <c r="E240" s="1">
        <v>5.2639999999999999E-2</v>
      </c>
      <c r="F240" s="1">
        <v>5.2639999999999999E-2</v>
      </c>
      <c r="G240" s="1">
        <v>-6.2700000000000006E-2</v>
      </c>
    </row>
    <row r="241" spans="2:7" x14ac:dyDescent="0.3">
      <c r="B241" s="15">
        <v>37803</v>
      </c>
      <c r="C241" s="1">
        <v>5.6159999999999995E-2</v>
      </c>
      <c r="D241" s="1">
        <v>5.6159999999999995E-2</v>
      </c>
      <c r="E241" s="1">
        <v>5.6159999999999995E-2</v>
      </c>
      <c r="F241" s="1">
        <v>5.6159999999999995E-2</v>
      </c>
      <c r="G241" s="1">
        <v>-1.9599999999999999E-2</v>
      </c>
    </row>
    <row r="242" spans="2:7" x14ac:dyDescent="0.3">
      <c r="B242" s="15">
        <v>37773</v>
      </c>
      <c r="C242" s="1">
        <v>5.7279999999999998E-2</v>
      </c>
      <c r="D242" s="1">
        <v>5.7279999999999998E-2</v>
      </c>
      <c r="E242" s="1">
        <v>5.7279999999999998E-2</v>
      </c>
      <c r="F242" s="1">
        <v>5.7279999999999998E-2</v>
      </c>
      <c r="G242" s="1">
        <v>-1.1900000000000001E-2</v>
      </c>
    </row>
    <row r="243" spans="2:7" x14ac:dyDescent="0.3">
      <c r="B243" s="15">
        <v>37742</v>
      </c>
      <c r="C243" s="1">
        <v>5.7969999999999994E-2</v>
      </c>
      <c r="D243" s="1">
        <v>5.7969999999999994E-2</v>
      </c>
      <c r="E243" s="1">
        <v>5.7969999999999994E-2</v>
      </c>
      <c r="F243" s="1">
        <v>5.7969999999999994E-2</v>
      </c>
      <c r="G243" s="1">
        <v>-1.4500000000000001E-2</v>
      </c>
    </row>
    <row r="244" spans="2:7" x14ac:dyDescent="0.3">
      <c r="B244" s="15">
        <v>37712</v>
      </c>
      <c r="C244" s="1">
        <v>5.8819999999999997E-2</v>
      </c>
      <c r="D244" s="1">
        <v>5.8819999999999997E-2</v>
      </c>
      <c r="E244" s="1">
        <v>5.8819999999999997E-2</v>
      </c>
      <c r="F244" s="1">
        <v>5.8819999999999997E-2</v>
      </c>
      <c r="G244" s="1">
        <v>-0.04</v>
      </c>
    </row>
    <row r="245" spans="2:7" x14ac:dyDescent="0.3">
      <c r="B245" s="15">
        <v>37681</v>
      </c>
      <c r="C245" s="1">
        <v>6.1269999999999998E-2</v>
      </c>
      <c r="D245" s="1">
        <v>6.1269999999999998E-2</v>
      </c>
      <c r="E245" s="1">
        <v>6.1269999999999998E-2</v>
      </c>
      <c r="F245" s="1">
        <v>6.1269999999999998E-2</v>
      </c>
      <c r="G245" s="1">
        <v>2.7E-2</v>
      </c>
    </row>
    <row r="246" spans="2:7" x14ac:dyDescent="0.3">
      <c r="B246" s="15">
        <v>37653</v>
      </c>
      <c r="C246" s="1">
        <v>5.9660000000000005E-2</v>
      </c>
      <c r="D246" s="1">
        <v>5.9660000000000005E-2</v>
      </c>
      <c r="E246" s="1">
        <v>5.9660000000000005E-2</v>
      </c>
      <c r="F246" s="1">
        <v>5.9660000000000005E-2</v>
      </c>
      <c r="G246" s="1">
        <v>-5.6500000000000002E-2</v>
      </c>
    </row>
    <row r="247" spans="2:7" x14ac:dyDescent="0.3">
      <c r="B247" s="15">
        <v>37622</v>
      </c>
      <c r="C247" s="1">
        <v>6.3230000000000008E-2</v>
      </c>
      <c r="D247" s="1">
        <v>6.3230000000000008E-2</v>
      </c>
      <c r="E247" s="1">
        <v>6.3230000000000008E-2</v>
      </c>
      <c r="F247" s="1">
        <v>6.3230000000000008E-2</v>
      </c>
      <c r="G247" s="1">
        <v>3.95E-2</v>
      </c>
    </row>
    <row r="248" spans="2:7" x14ac:dyDescent="0.3">
      <c r="B248" s="15">
        <v>37591</v>
      </c>
      <c r="C248" s="1">
        <v>6.0830000000000002E-2</v>
      </c>
      <c r="D248" s="1">
        <v>6.0830000000000002E-2</v>
      </c>
      <c r="E248" s="1">
        <v>6.0830000000000002E-2</v>
      </c>
      <c r="F248" s="1">
        <v>6.0830000000000002E-2</v>
      </c>
      <c r="G248" s="1">
        <v>-5.3199999999999997E-2</v>
      </c>
    </row>
    <row r="249" spans="2:7" x14ac:dyDescent="0.3">
      <c r="B249" s="15">
        <v>37561</v>
      </c>
      <c r="C249" s="1">
        <v>6.4250000000000002E-2</v>
      </c>
      <c r="D249" s="1">
        <v>6.4250000000000002E-2</v>
      </c>
      <c r="E249" s="1">
        <v>6.4250000000000002E-2</v>
      </c>
      <c r="F249" s="1">
        <v>6.4250000000000002E-2</v>
      </c>
      <c r="G249" s="1">
        <v>-7.22E-2</v>
      </c>
    </row>
    <row r="250" spans="2:7" x14ac:dyDescent="0.3">
      <c r="B250" s="15">
        <v>37530</v>
      </c>
      <c r="C250" s="1">
        <v>6.9249999999999992E-2</v>
      </c>
      <c r="D250" s="1">
        <v>6.9249999999999992E-2</v>
      </c>
      <c r="E250" s="1">
        <v>6.9249999999999992E-2</v>
      </c>
      <c r="F250" s="1">
        <v>6.9249999999999992E-2</v>
      </c>
      <c r="G250" s="1">
        <v>-3.39E-2</v>
      </c>
    </row>
    <row r="251" spans="2:7" x14ac:dyDescent="0.3">
      <c r="B251" s="15">
        <v>37500</v>
      </c>
      <c r="C251" s="1">
        <v>7.1680000000000008E-2</v>
      </c>
      <c r="D251" s="1">
        <v>7.1680000000000008E-2</v>
      </c>
      <c r="E251" s="1">
        <v>7.1680000000000008E-2</v>
      </c>
      <c r="F251" s="1">
        <v>7.1680000000000008E-2</v>
      </c>
      <c r="G251" s="1">
        <v>1E-3</v>
      </c>
    </row>
    <row r="252" spans="2:7" x14ac:dyDescent="0.3">
      <c r="B252" s="15">
        <v>37469</v>
      </c>
      <c r="C252" s="1">
        <v>7.1609999999999993E-2</v>
      </c>
      <c r="D252" s="1">
        <v>7.1609999999999993E-2</v>
      </c>
      <c r="E252" s="1">
        <v>7.1609999999999993E-2</v>
      </c>
      <c r="F252" s="1">
        <v>7.1609999999999993E-2</v>
      </c>
      <c r="G252" s="1">
        <v>-2.01E-2</v>
      </c>
    </row>
    <row r="253" spans="2:7" x14ac:dyDescent="0.3">
      <c r="B253" s="15">
        <v>37438</v>
      </c>
      <c r="C253" s="1">
        <v>7.3079999999999992E-2</v>
      </c>
      <c r="D253" s="1">
        <v>7.3079999999999992E-2</v>
      </c>
      <c r="E253" s="1">
        <v>7.3079999999999992E-2</v>
      </c>
      <c r="F253" s="1">
        <v>7.3079999999999992E-2</v>
      </c>
      <c r="G253" s="1">
        <v>-2.3599999999999999E-2</v>
      </c>
    </row>
    <row r="254" spans="2:7" x14ac:dyDescent="0.3">
      <c r="B254" s="15">
        <v>37408</v>
      </c>
      <c r="C254" s="1">
        <v>7.485E-2</v>
      </c>
      <c r="D254" s="1">
        <v>7.485E-2</v>
      </c>
      <c r="E254" s="1">
        <v>7.485E-2</v>
      </c>
      <c r="F254" s="1">
        <v>7.485E-2</v>
      </c>
      <c r="G254" s="1">
        <v>-3.0800000000000001E-2</v>
      </c>
    </row>
    <row r="255" spans="2:7" x14ac:dyDescent="0.3">
      <c r="B255" s="15">
        <v>37377</v>
      </c>
      <c r="C255" s="1">
        <v>7.7229999999999993E-2</v>
      </c>
      <c r="D255" s="1">
        <v>7.7229999999999993E-2</v>
      </c>
      <c r="E255" s="1">
        <v>7.7229999999999993E-2</v>
      </c>
      <c r="F255" s="1">
        <v>7.7229999999999993E-2</v>
      </c>
      <c r="G255" s="1">
        <v>4.2200000000000001E-2</v>
      </c>
    </row>
    <row r="256" spans="2:7" x14ac:dyDescent="0.3">
      <c r="B256" s="15">
        <v>37347</v>
      </c>
      <c r="C256" s="1">
        <v>7.4099999999999999E-2</v>
      </c>
      <c r="D256" s="1">
        <v>7.4099999999999999E-2</v>
      </c>
      <c r="E256" s="1">
        <v>7.4099999999999999E-2</v>
      </c>
      <c r="F256" s="1">
        <v>7.4099999999999999E-2</v>
      </c>
      <c r="G256" s="1">
        <v>6.8999999999999999E-3</v>
      </c>
    </row>
    <row r="257" spans="2:7" x14ac:dyDescent="0.3">
      <c r="B257" s="15">
        <v>37316</v>
      </c>
      <c r="C257" s="1">
        <v>7.3590000000000003E-2</v>
      </c>
      <c r="D257" s="1">
        <v>7.3590000000000003E-2</v>
      </c>
      <c r="E257" s="1">
        <v>7.3590000000000003E-2</v>
      </c>
      <c r="F257" s="1">
        <v>7.3590000000000003E-2</v>
      </c>
      <c r="G257" s="1">
        <v>-3.5099999999999999E-2</v>
      </c>
    </row>
    <row r="258" spans="2:7" x14ac:dyDescent="0.3">
      <c r="B258" s="15">
        <v>37288</v>
      </c>
      <c r="C258" s="1">
        <v>7.6270000000000004E-2</v>
      </c>
      <c r="D258" s="1">
        <v>7.6270000000000004E-2</v>
      </c>
      <c r="E258" s="1">
        <v>7.6270000000000004E-2</v>
      </c>
      <c r="F258" s="1">
        <v>7.6270000000000004E-2</v>
      </c>
      <c r="G258" s="1">
        <v>-5.4999999999999997E-3</v>
      </c>
    </row>
    <row r="259" spans="2:7" x14ac:dyDescent="0.3">
      <c r="B259" s="15">
        <v>37257</v>
      </c>
      <c r="C259" s="1">
        <v>7.6689999999999994E-2</v>
      </c>
      <c r="D259" s="1">
        <v>7.6689999999999994E-2</v>
      </c>
      <c r="E259" s="1">
        <v>7.6689999999999994E-2</v>
      </c>
      <c r="F259" s="1">
        <v>7.6689999999999994E-2</v>
      </c>
      <c r="G259" s="1">
        <v>-3.4000000000000002E-2</v>
      </c>
    </row>
    <row r="260" spans="2:7" x14ac:dyDescent="0.3">
      <c r="B260" s="15">
        <v>37226</v>
      </c>
      <c r="C260" s="1">
        <v>7.9390000000000002E-2</v>
      </c>
      <c r="D260" s="1">
        <v>7.9390000000000002E-2</v>
      </c>
      <c r="E260" s="1">
        <v>7.9390000000000002E-2</v>
      </c>
      <c r="F260" s="1">
        <v>7.9390000000000002E-2</v>
      </c>
      <c r="G260" s="1">
        <v>7.4999999999999997E-3</v>
      </c>
    </row>
    <row r="261" spans="2:7" x14ac:dyDescent="0.3">
      <c r="B261" s="15">
        <v>37196</v>
      </c>
      <c r="C261" s="1">
        <v>7.8799999999999995E-2</v>
      </c>
      <c r="D261" s="1">
        <v>7.8799999999999995E-2</v>
      </c>
      <c r="E261" s="1">
        <v>7.8799999999999995E-2</v>
      </c>
      <c r="F261" s="1">
        <v>7.8799999999999995E-2</v>
      </c>
      <c r="G261" s="1">
        <v>-0.1045</v>
      </c>
    </row>
    <row r="262" spans="2:7" x14ac:dyDescent="0.3">
      <c r="B262" s="15">
        <v>37165</v>
      </c>
      <c r="C262" s="1">
        <v>8.8000000000000009E-2</v>
      </c>
      <c r="D262" s="1">
        <v>8.8000000000000009E-2</v>
      </c>
      <c r="E262" s="1">
        <v>8.8000000000000009E-2</v>
      </c>
      <c r="F262" s="1">
        <v>8.8000000000000009E-2</v>
      </c>
      <c r="G262" s="1">
        <v>-3.5299999999999998E-2</v>
      </c>
    </row>
    <row r="263" spans="2:7" x14ac:dyDescent="0.3">
      <c r="B263" s="15">
        <v>37135</v>
      </c>
      <c r="C263" s="1">
        <v>9.1219999999999996E-2</v>
      </c>
      <c r="D263" s="1">
        <v>9.1219999999999996E-2</v>
      </c>
      <c r="E263" s="1">
        <v>9.1219999999999996E-2</v>
      </c>
      <c r="F263" s="1">
        <v>9.1219999999999996E-2</v>
      </c>
      <c r="G263" s="1">
        <v>8.9999999999999998E-4</v>
      </c>
    </row>
    <row r="264" spans="2:7" x14ac:dyDescent="0.3">
      <c r="B264" s="15">
        <v>37104</v>
      </c>
      <c r="C264" s="1">
        <v>9.1140000000000013E-2</v>
      </c>
      <c r="D264" s="1">
        <v>9.1140000000000013E-2</v>
      </c>
      <c r="E264" s="1">
        <v>9.1140000000000013E-2</v>
      </c>
      <c r="F264" s="1">
        <v>9.1140000000000013E-2</v>
      </c>
      <c r="G264" s="1">
        <v>-2.6599999999999999E-2</v>
      </c>
    </row>
    <row r="265" spans="2:7" x14ac:dyDescent="0.3">
      <c r="B265" s="15">
        <v>37073</v>
      </c>
      <c r="C265" s="1">
        <v>9.3629999999999991E-2</v>
      </c>
      <c r="D265" s="1">
        <v>9.3629999999999991E-2</v>
      </c>
      <c r="E265" s="1">
        <v>9.3629999999999991E-2</v>
      </c>
      <c r="F265" s="1">
        <v>9.3629999999999991E-2</v>
      </c>
      <c r="G265" s="1">
        <v>-1.4500000000000001E-2</v>
      </c>
    </row>
    <row r="266" spans="2:7" x14ac:dyDescent="0.3">
      <c r="B266" s="15">
        <v>37043</v>
      </c>
      <c r="C266" s="1">
        <v>9.5009999999999997E-2</v>
      </c>
      <c r="D266" s="1">
        <v>9.5009999999999997E-2</v>
      </c>
      <c r="E266" s="1">
        <v>9.5009999999999997E-2</v>
      </c>
      <c r="F266" s="1">
        <v>9.5009999999999997E-2</v>
      </c>
      <c r="G266" s="1">
        <v>-2.6700000000000002E-2</v>
      </c>
    </row>
    <row r="267" spans="2:7" x14ac:dyDescent="0.3">
      <c r="B267" s="15">
        <v>37012</v>
      </c>
      <c r="C267" s="1">
        <v>9.7619999999999998E-2</v>
      </c>
      <c r="D267" s="1">
        <v>9.7619999999999998E-2</v>
      </c>
      <c r="E267" s="1">
        <v>9.7619999999999998E-2</v>
      </c>
      <c r="F267" s="1">
        <v>9.7619999999999998E-2</v>
      </c>
      <c r="G267" s="1">
        <v>-3.5900000000000001E-2</v>
      </c>
    </row>
    <row r="268" spans="2:7" x14ac:dyDescent="0.3">
      <c r="B268" s="15">
        <v>36982</v>
      </c>
      <c r="C268" s="1">
        <v>0.10125000000000001</v>
      </c>
      <c r="D268" s="1">
        <v>0.10125000000000001</v>
      </c>
      <c r="E268" s="1">
        <v>0.10125000000000001</v>
      </c>
      <c r="F268" s="1">
        <v>0.10125000000000001</v>
      </c>
      <c r="G268" s="1">
        <v>-2.01E-2</v>
      </c>
    </row>
    <row r="269" spans="2:7" x14ac:dyDescent="0.3">
      <c r="B269" s="15">
        <v>36951</v>
      </c>
      <c r="C269" s="1">
        <v>0.10333000000000001</v>
      </c>
      <c r="D269" s="1">
        <v>0.10333000000000001</v>
      </c>
      <c r="E269" s="1">
        <v>0.10333000000000001</v>
      </c>
      <c r="F269" s="1">
        <v>0.10333000000000001</v>
      </c>
      <c r="G269" s="1">
        <v>2.53E-2</v>
      </c>
    </row>
    <row r="270" spans="2:7" x14ac:dyDescent="0.3">
      <c r="B270" s="15">
        <v>36923</v>
      </c>
      <c r="C270" s="1">
        <v>0.10077999999999999</v>
      </c>
      <c r="D270" s="1">
        <v>0.10077999999999999</v>
      </c>
      <c r="E270" s="1">
        <v>0.10077999999999999</v>
      </c>
      <c r="F270" s="1">
        <v>0.10077999999999999</v>
      </c>
      <c r="G270" s="1">
        <v>-3.32E-2</v>
      </c>
    </row>
    <row r="271" spans="2:7" x14ac:dyDescent="0.3">
      <c r="B271" s="15">
        <v>36892</v>
      </c>
      <c r="C271" s="1">
        <v>0.10424</v>
      </c>
      <c r="D271" s="1">
        <v>0.10424</v>
      </c>
      <c r="E271" s="1">
        <v>0.10424</v>
      </c>
      <c r="F271" s="1">
        <v>0.10424</v>
      </c>
      <c r="G271" s="1">
        <v>-4.2299999999999997E-2</v>
      </c>
    </row>
    <row r="272" spans="2:7" x14ac:dyDescent="0.3">
      <c r="B272" s="15">
        <v>36861</v>
      </c>
      <c r="C272" s="1">
        <v>0.10884000000000001</v>
      </c>
      <c r="D272" s="1">
        <v>0.10884000000000001</v>
      </c>
      <c r="E272" s="1">
        <v>0.10884000000000001</v>
      </c>
      <c r="F272" s="1">
        <v>0.10884000000000001</v>
      </c>
      <c r="G272" s="1">
        <v>-4.0899999999999999E-2</v>
      </c>
    </row>
    <row r="273" spans="2:7" x14ac:dyDescent="0.3">
      <c r="B273" s="15">
        <v>36831</v>
      </c>
      <c r="C273" s="1">
        <v>0.11348000000000001</v>
      </c>
      <c r="D273" s="1">
        <v>0.11348000000000001</v>
      </c>
      <c r="E273" s="1">
        <v>0.11348000000000001</v>
      </c>
      <c r="F273" s="1">
        <v>0.11348000000000001</v>
      </c>
      <c r="G273" s="1">
        <v>-2.1700000000000001E-2</v>
      </c>
    </row>
    <row r="274" spans="2:7" x14ac:dyDescent="0.3">
      <c r="B274" s="15">
        <v>36800</v>
      </c>
      <c r="C274" s="1">
        <v>0.11599999999999999</v>
      </c>
      <c r="D274" s="1">
        <v>0.11599999999999999</v>
      </c>
      <c r="E274" s="1">
        <v>0.11599999999999999</v>
      </c>
      <c r="F274" s="1">
        <v>0.11599999999999999</v>
      </c>
      <c r="G274" s="1">
        <v>5.1999999999999998E-3</v>
      </c>
    </row>
    <row r="275" spans="2:7" x14ac:dyDescent="0.3">
      <c r="B275" s="15">
        <v>36770</v>
      </c>
      <c r="C275" s="1">
        <v>0.11539999999999999</v>
      </c>
      <c r="D275" s="1">
        <v>0.11539999999999999</v>
      </c>
      <c r="E275" s="1">
        <v>0.11539999999999999</v>
      </c>
      <c r="F275" s="1">
        <v>0.11539999999999999</v>
      </c>
      <c r="G275" s="1">
        <v>3.0000000000000001E-3</v>
      </c>
    </row>
    <row r="276" spans="2:7" x14ac:dyDescent="0.3">
      <c r="B276" s="15">
        <v>36739</v>
      </c>
      <c r="C276" s="1">
        <v>0.11505000000000001</v>
      </c>
      <c r="D276" s="1">
        <v>0.11505000000000001</v>
      </c>
      <c r="E276" s="1">
        <v>0.11505000000000001</v>
      </c>
      <c r="F276" s="1">
        <v>0.11505000000000001</v>
      </c>
      <c r="G276" s="1">
        <v>1.3299999999999999E-2</v>
      </c>
    </row>
    <row r="277" spans="2:7" x14ac:dyDescent="0.3">
      <c r="B277" s="15">
        <v>36708</v>
      </c>
      <c r="C277" s="1">
        <v>0.11353999999999999</v>
      </c>
      <c r="D277" s="1">
        <v>0.11353999999999999</v>
      </c>
      <c r="E277" s="1">
        <v>0.11353999999999999</v>
      </c>
      <c r="F277" s="1">
        <v>0.11353999999999999</v>
      </c>
      <c r="G277" s="1">
        <v>2.6700000000000002E-2</v>
      </c>
    </row>
    <row r="278" spans="2:7" x14ac:dyDescent="0.3">
      <c r="B278" s="15">
        <v>36678</v>
      </c>
      <c r="C278" s="1">
        <v>0.11058999999999999</v>
      </c>
      <c r="D278" s="1">
        <v>0.11058999999999999</v>
      </c>
      <c r="E278" s="1">
        <v>0.11058999999999999</v>
      </c>
      <c r="F278" s="1">
        <v>0.11058999999999999</v>
      </c>
      <c r="G278" s="1">
        <v>2.1399999999999999E-2</v>
      </c>
    </row>
    <row r="279" spans="2:7" x14ac:dyDescent="0.3">
      <c r="B279" s="15">
        <v>36647</v>
      </c>
      <c r="C279" s="1">
        <v>0.10827000000000001</v>
      </c>
      <c r="D279" s="1">
        <v>0.10827000000000001</v>
      </c>
      <c r="E279" s="1">
        <v>0.10827000000000001</v>
      </c>
      <c r="F279" s="1">
        <v>0.10827000000000001</v>
      </c>
      <c r="G279" s="1">
        <v>4.4699999999999997E-2</v>
      </c>
    </row>
    <row r="280" spans="2:7" x14ac:dyDescent="0.3">
      <c r="B280" s="15">
        <v>36617</v>
      </c>
      <c r="C280" s="1">
        <v>0.10364000000000001</v>
      </c>
      <c r="D280" s="1">
        <v>0.10364000000000001</v>
      </c>
      <c r="E280" s="1">
        <v>0.10364000000000001</v>
      </c>
      <c r="F280" s="1">
        <v>0.10364000000000001</v>
      </c>
      <c r="G280" s="1">
        <v>-3.6400000000000002E-2</v>
      </c>
    </row>
    <row r="281" spans="2:7" x14ac:dyDescent="0.3">
      <c r="B281" s="15">
        <v>36586</v>
      </c>
      <c r="C281" s="1">
        <v>0.10756</v>
      </c>
      <c r="D281" s="1">
        <v>0.10756</v>
      </c>
      <c r="E281" s="1">
        <v>0.10756</v>
      </c>
      <c r="F281" s="1">
        <v>0.10756</v>
      </c>
      <c r="G281" s="1">
        <v>3.3700000000000001E-2</v>
      </c>
    </row>
    <row r="282" spans="2:7" x14ac:dyDescent="0.3">
      <c r="B282" s="15">
        <v>36557</v>
      </c>
      <c r="C282" s="1">
        <v>0.10404999999999999</v>
      </c>
      <c r="D282" s="1">
        <v>0.10404999999999999</v>
      </c>
      <c r="E282" s="1">
        <v>0.10404999999999999</v>
      </c>
      <c r="F282" s="1">
        <v>0.10404999999999999</v>
      </c>
      <c r="G282" s="1">
        <v>-4.5199999999999997E-2</v>
      </c>
    </row>
    <row r="283" spans="2:7" x14ac:dyDescent="0.3">
      <c r="B283" s="15">
        <v>36526</v>
      </c>
      <c r="C283" s="1">
        <v>0.10897</v>
      </c>
      <c r="D283" s="1">
        <v>0.10897</v>
      </c>
      <c r="E283" s="1">
        <v>0.10897</v>
      </c>
      <c r="F283" s="1">
        <v>0.10897</v>
      </c>
      <c r="G283" s="1">
        <v>-2.6800000000000001E-2</v>
      </c>
    </row>
    <row r="284" spans="2:7" x14ac:dyDescent="0.3">
      <c r="B284" s="15">
        <v>36495</v>
      </c>
      <c r="C284" s="1">
        <v>0.11196999999999999</v>
      </c>
      <c r="D284" s="1">
        <v>0.11196999999999999</v>
      </c>
      <c r="E284" s="1">
        <v>0.11196999999999999</v>
      </c>
      <c r="F284" s="1">
        <v>0.11196999999999999</v>
      </c>
      <c r="G284" s="1">
        <v>-1.6400000000000001E-2</v>
      </c>
    </row>
    <row r="285" spans="2:7" x14ac:dyDescent="0.3">
      <c r="B285" s="15">
        <v>36465</v>
      </c>
      <c r="C285" s="1">
        <v>0.11384</v>
      </c>
      <c r="D285" s="1">
        <v>0.11384</v>
      </c>
      <c r="E285" s="1">
        <v>0.11384</v>
      </c>
      <c r="F285" s="1">
        <v>0.11384</v>
      </c>
      <c r="G285" s="1">
        <v>-1.1900000000000001E-2</v>
      </c>
    </row>
    <row r="286" spans="2:7" x14ac:dyDescent="0.3">
      <c r="B286" s="15">
        <v>36434</v>
      </c>
      <c r="C286" s="1">
        <v>0.11521000000000001</v>
      </c>
      <c r="D286" s="1">
        <v>0.11521000000000001</v>
      </c>
      <c r="E286" s="1">
        <v>0.11521000000000001</v>
      </c>
      <c r="F286" s="1">
        <v>0.11521000000000001</v>
      </c>
      <c r="G286" s="1">
        <v>-9.7000000000000003E-3</v>
      </c>
    </row>
    <row r="287" spans="2:7" x14ac:dyDescent="0.3">
      <c r="B287" s="15">
        <v>36404</v>
      </c>
      <c r="C287" s="1">
        <v>0.11634</v>
      </c>
      <c r="D287" s="1">
        <v>0.11634</v>
      </c>
      <c r="E287" s="1">
        <v>0.11634</v>
      </c>
      <c r="F287" s="1">
        <v>0.11634</v>
      </c>
      <c r="G287" s="1">
        <v>4.0000000000000001E-3</v>
      </c>
    </row>
    <row r="288" spans="2:7" x14ac:dyDescent="0.3">
      <c r="B288" s="15">
        <v>36373</v>
      </c>
      <c r="C288" s="1">
        <v>0.11588</v>
      </c>
      <c r="D288" s="1">
        <v>0.11588</v>
      </c>
      <c r="E288" s="1">
        <v>0.11588</v>
      </c>
      <c r="F288" s="1">
        <v>0.11588</v>
      </c>
      <c r="G288" s="1">
        <v>-7.3000000000000001E-3</v>
      </c>
    </row>
    <row r="289" spans="2:7" x14ac:dyDescent="0.3">
      <c r="B289" s="15">
        <v>36342</v>
      </c>
      <c r="C289" s="1">
        <v>0.11673</v>
      </c>
      <c r="D289" s="1">
        <v>0.11673</v>
      </c>
      <c r="E289" s="1">
        <v>0.11673</v>
      </c>
      <c r="F289" s="1">
        <v>0.11673</v>
      </c>
      <c r="G289" s="1">
        <v>-1.4999999999999999E-2</v>
      </c>
    </row>
    <row r="290" spans="2:7" x14ac:dyDescent="0.3">
      <c r="B290" s="15">
        <v>36312</v>
      </c>
      <c r="C290" s="1">
        <v>0.11851</v>
      </c>
      <c r="D290" s="1">
        <v>0.11851</v>
      </c>
      <c r="E290" s="1">
        <v>0.11851</v>
      </c>
      <c r="F290" s="1">
        <v>0.11851</v>
      </c>
      <c r="G290" s="1">
        <v>1.29E-2</v>
      </c>
    </row>
    <row r="291" spans="2:7" x14ac:dyDescent="0.3">
      <c r="B291" s="15">
        <v>36281</v>
      </c>
      <c r="C291" s="1">
        <v>0.11699999999999999</v>
      </c>
      <c r="D291" s="1">
        <v>0.11699999999999999</v>
      </c>
      <c r="E291" s="1">
        <v>0.11699999999999999</v>
      </c>
      <c r="F291" s="1">
        <v>0.11699999999999999</v>
      </c>
      <c r="G291" s="1">
        <v>-1.5599999999999999E-2</v>
      </c>
    </row>
    <row r="292" spans="2:7" x14ac:dyDescent="0.3">
      <c r="B292" s="15">
        <v>36251</v>
      </c>
      <c r="C292" s="1">
        <v>0.11885999999999999</v>
      </c>
      <c r="D292" s="1">
        <v>0.11885999999999999</v>
      </c>
      <c r="E292" s="1">
        <v>0.11885999999999999</v>
      </c>
      <c r="F292" s="1">
        <v>0.11885999999999999</v>
      </c>
      <c r="G292" s="1">
        <v>-8.9999999999999993E-3</v>
      </c>
    </row>
    <row r="293" spans="2:7" x14ac:dyDescent="0.3">
      <c r="B293" s="15">
        <v>36220</v>
      </c>
      <c r="C293" s="1">
        <v>0.11993999999999999</v>
      </c>
      <c r="D293" s="1">
        <v>0.11993999999999999</v>
      </c>
      <c r="E293" s="1">
        <v>0.11993999999999999</v>
      </c>
      <c r="F293" s="1">
        <v>0.11993999999999999</v>
      </c>
      <c r="G293" s="1">
        <v>-1.8700000000000001E-2</v>
      </c>
    </row>
    <row r="294" spans="2:7" x14ac:dyDescent="0.3">
      <c r="B294" s="15">
        <v>36192</v>
      </c>
      <c r="C294" s="1">
        <v>0.12223000000000001</v>
      </c>
      <c r="D294" s="1">
        <v>0.12223000000000001</v>
      </c>
      <c r="E294" s="1">
        <v>0.12223000000000001</v>
      </c>
      <c r="F294" s="1">
        <v>0.12223000000000001</v>
      </c>
      <c r="G294" s="1">
        <v>2.9999999999999997E-4</v>
      </c>
    </row>
    <row r="295" spans="2:7" x14ac:dyDescent="0.3">
      <c r="B295" s="15">
        <v>36161</v>
      </c>
      <c r="C295" s="1">
        <v>0.12218999999999999</v>
      </c>
      <c r="D295" s="1">
        <v>0.12218999999999999</v>
      </c>
      <c r="E295" s="1">
        <v>0.12218999999999999</v>
      </c>
      <c r="F295" s="1">
        <v>0.12218999999999999</v>
      </c>
      <c r="G295" s="1">
        <v>5.0000000000000001E-4</v>
      </c>
    </row>
    <row r="296" spans="2:7" x14ac:dyDescent="0.3">
      <c r="B296" s="15">
        <v>36130</v>
      </c>
      <c r="C296" s="1">
        <v>0.12212999999999999</v>
      </c>
      <c r="D296" s="1">
        <v>0.12212999999999999</v>
      </c>
      <c r="E296" s="1">
        <v>0.12212999999999999</v>
      </c>
      <c r="F296" s="1">
        <v>0.12212999999999999</v>
      </c>
      <c r="G296" s="1">
        <v>-6.9999999999999999E-4</v>
      </c>
    </row>
    <row r="297" spans="2:7" x14ac:dyDescent="0.3">
      <c r="B297" s="15">
        <v>36100</v>
      </c>
      <c r="C297" s="1">
        <v>0.12221</v>
      </c>
      <c r="D297" s="1">
        <v>0.12221</v>
      </c>
      <c r="E297" s="1">
        <v>0.12221</v>
      </c>
      <c r="F297" s="1">
        <v>0.12221</v>
      </c>
      <c r="G297" s="1">
        <v>-6.6E-3</v>
      </c>
    </row>
    <row r="298" spans="2:7" x14ac:dyDescent="0.3">
      <c r="B298" s="15">
        <v>36069</v>
      </c>
      <c r="C298" s="1">
        <v>0.12301999999999999</v>
      </c>
      <c r="D298" s="1">
        <v>0.12301999999999999</v>
      </c>
      <c r="E298" s="1">
        <v>0.12301999999999999</v>
      </c>
      <c r="F298" s="1">
        <v>0.12301999999999999</v>
      </c>
      <c r="G298" s="1">
        <v>1.1999999999999999E-3</v>
      </c>
    </row>
    <row r="299" spans="2:7" x14ac:dyDescent="0.3">
      <c r="B299" s="15">
        <v>36039</v>
      </c>
      <c r="C299" s="1">
        <v>0.12287000000000001</v>
      </c>
      <c r="D299" s="1">
        <v>0.12287000000000001</v>
      </c>
      <c r="E299" s="1">
        <v>0.12287000000000001</v>
      </c>
      <c r="F299" s="1">
        <v>0.12287000000000001</v>
      </c>
      <c r="G299" s="1">
        <v>3.8E-3</v>
      </c>
    </row>
    <row r="300" spans="2:7" x14ac:dyDescent="0.3">
      <c r="B300" s="15">
        <v>36008</v>
      </c>
      <c r="C300" s="1">
        <v>0.12240999999999999</v>
      </c>
      <c r="D300" s="1">
        <v>0.12240999999999999</v>
      </c>
      <c r="E300" s="1">
        <v>0.12240999999999999</v>
      </c>
      <c r="F300" s="1">
        <v>0.12240999999999999</v>
      </c>
      <c r="G300" s="1">
        <v>3.3999999999999998E-3</v>
      </c>
    </row>
    <row r="301" spans="2:7" x14ac:dyDescent="0.3">
      <c r="B301" s="15">
        <v>35977</v>
      </c>
      <c r="C301" s="1">
        <v>0.122</v>
      </c>
      <c r="D301" s="1">
        <v>0.122</v>
      </c>
      <c r="E301" s="1">
        <v>0.122</v>
      </c>
      <c r="F301" s="1">
        <v>0.122</v>
      </c>
      <c r="G301" s="1">
        <v>6.7999999999999996E-3</v>
      </c>
    </row>
    <row r="302" spans="2:7" x14ac:dyDescent="0.3">
      <c r="B302" s="15">
        <v>35947</v>
      </c>
      <c r="C302" s="1">
        <v>0.12117000000000001</v>
      </c>
      <c r="D302" s="1">
        <v>0.12117000000000001</v>
      </c>
      <c r="E302" s="1">
        <v>0.12117000000000001</v>
      </c>
      <c r="F302" s="1">
        <v>0.12117000000000001</v>
      </c>
      <c r="G302" s="1">
        <v>5.5999999999999999E-3</v>
      </c>
    </row>
    <row r="303" spans="2:7" x14ac:dyDescent="0.3">
      <c r="B303" s="15">
        <v>35916</v>
      </c>
      <c r="C303" s="1">
        <v>0.12049</v>
      </c>
      <c r="D303" s="1">
        <v>0.12049</v>
      </c>
      <c r="E303" s="1">
        <v>0.12049</v>
      </c>
      <c r="F303" s="1">
        <v>0.12049</v>
      </c>
      <c r="G303" s="1">
        <v>2.2700000000000001E-2</v>
      </c>
    </row>
    <row r="304" spans="2:7" x14ac:dyDescent="0.3">
      <c r="B304" s="15">
        <v>35886</v>
      </c>
      <c r="C304" s="1">
        <v>0.11781000000000001</v>
      </c>
      <c r="D304" s="1">
        <v>0.11781000000000001</v>
      </c>
      <c r="E304" s="1">
        <v>0.11781000000000001</v>
      </c>
      <c r="F304" s="1">
        <v>0.11781000000000001</v>
      </c>
      <c r="G304" s="1">
        <v>-2.52E-2</v>
      </c>
    </row>
    <row r="305" spans="2:7" x14ac:dyDescent="0.3">
      <c r="B305" s="15">
        <v>35855</v>
      </c>
      <c r="C305" s="1">
        <v>0.12086000000000001</v>
      </c>
      <c r="D305" s="1">
        <v>0.12086000000000001</v>
      </c>
      <c r="E305" s="1">
        <v>0.12086000000000001</v>
      </c>
      <c r="F305" s="1">
        <v>0.12086000000000001</v>
      </c>
      <c r="G305" s="1">
        <v>-5.2699999999999997E-2</v>
      </c>
    </row>
    <row r="306" spans="2:7" x14ac:dyDescent="0.3">
      <c r="B306" s="20" t="s">
        <v>134</v>
      </c>
    </row>
  </sheetData>
  <sheetProtection algorithmName="SHA-512" hashValue="087IVtNEVUMc2I/id6V7EPNM/rHU4gl5m1iHhnWWii0smdVdgZXbXyEXgYEnGAjctWRhGY/sTTi1g/4bhh8yIg==" saltValue="O9DG6la0zlfgXn/TvPVmeg==" spinCount="100000" sheet="1" objects="1" scenarios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043BC-3339-45AB-8D07-B79B52201995}">
  <dimension ref="B2:G30"/>
  <sheetViews>
    <sheetView showGridLines="0" topLeftCell="A5" zoomScale="99" workbookViewId="0">
      <selection activeCell="G23" sqref="G23"/>
    </sheetView>
  </sheetViews>
  <sheetFormatPr defaultRowHeight="14.4" x14ac:dyDescent="0.3"/>
  <cols>
    <col min="1" max="1" width="1.88671875" customWidth="1"/>
    <col min="2" max="2" width="13" bestFit="1" customWidth="1"/>
    <col min="3" max="3" width="17.21875" bestFit="1" customWidth="1"/>
    <col min="5" max="5" width="19.5546875" bestFit="1" customWidth="1"/>
  </cols>
  <sheetData>
    <row r="2" spans="2:7" x14ac:dyDescent="0.3">
      <c r="B2" s="8" t="s">
        <v>12</v>
      </c>
      <c r="C2" s="8" t="s">
        <v>13</v>
      </c>
    </row>
    <row r="3" spans="2:7" x14ac:dyDescent="0.3">
      <c r="B3" s="2">
        <v>1997</v>
      </c>
      <c r="C3" s="4">
        <v>0.02</v>
      </c>
      <c r="D3" s="1"/>
      <c r="E3" s="8" t="s">
        <v>119</v>
      </c>
      <c r="F3" s="12" t="s">
        <v>124</v>
      </c>
      <c r="G3" s="13">
        <f>AVERAGE(C9:C28)</f>
        <v>3.0845000000000004E-2</v>
      </c>
    </row>
    <row r="4" spans="2:7" x14ac:dyDescent="0.3">
      <c r="B4" s="2">
        <f>B3+1</f>
        <v>1998</v>
      </c>
      <c r="C4" s="4">
        <v>0.02</v>
      </c>
      <c r="D4" s="1"/>
      <c r="E4" s="1"/>
      <c r="F4" s="3"/>
    </row>
    <row r="5" spans="2:7" x14ac:dyDescent="0.3">
      <c r="B5" s="2">
        <f t="shared" ref="B5:B28" si="0">B4+1</f>
        <v>1999</v>
      </c>
      <c r="C5" s="4">
        <v>1.9699999999999999E-2</v>
      </c>
      <c r="D5" s="1"/>
      <c r="E5" s="8" t="s">
        <v>119</v>
      </c>
      <c r="F5" s="12" t="s">
        <v>123</v>
      </c>
      <c r="G5" s="13">
        <f>AVERAGE(C14:C28)</f>
        <v>2.5953333333333332E-2</v>
      </c>
    </row>
    <row r="6" spans="2:7" x14ac:dyDescent="0.3">
      <c r="B6" s="2">
        <f t="shared" si="0"/>
        <v>2000</v>
      </c>
      <c r="C6" s="4">
        <v>1.9900000000000001E-2</v>
      </c>
      <c r="D6" s="1"/>
      <c r="E6" s="1"/>
      <c r="F6" s="3"/>
    </row>
    <row r="7" spans="2:7" x14ac:dyDescent="0.3">
      <c r="B7" s="2">
        <f t="shared" si="0"/>
        <v>2001</v>
      </c>
      <c r="C7" s="4">
        <v>5.5E-2</v>
      </c>
      <c r="D7" s="1"/>
      <c r="E7" s="8" t="s">
        <v>119</v>
      </c>
      <c r="F7" s="12" t="s">
        <v>122</v>
      </c>
      <c r="G7" s="13">
        <f>AVERAGE(C22:C28)</f>
        <v>1.9785714285714288E-2</v>
      </c>
    </row>
    <row r="8" spans="2:7" x14ac:dyDescent="0.3">
      <c r="B8" s="2">
        <f t="shared" si="0"/>
        <v>2002</v>
      </c>
      <c r="C8" s="4">
        <v>4.9200000000000001E-2</v>
      </c>
      <c r="D8" s="1"/>
      <c r="E8" s="1"/>
      <c r="F8" s="3"/>
    </row>
    <row r="9" spans="2:7" x14ac:dyDescent="0.3">
      <c r="B9" s="2">
        <f t="shared" si="0"/>
        <v>2003</v>
      </c>
      <c r="C9" s="4">
        <v>7.0800000000000002E-2</v>
      </c>
      <c r="D9" s="1"/>
      <c r="E9" s="8" t="s">
        <v>119</v>
      </c>
      <c r="F9" s="12" t="s">
        <v>121</v>
      </c>
      <c r="G9" s="13">
        <f>AVERAGE(C24:C28)</f>
        <v>1.9080000000000003E-2</v>
      </c>
    </row>
    <row r="10" spans="2:7" x14ac:dyDescent="0.3">
      <c r="B10" s="2">
        <f t="shared" si="0"/>
        <v>2004</v>
      </c>
      <c r="C10" s="4">
        <v>4.5599999999999995E-2</v>
      </c>
      <c r="D10" s="1"/>
      <c r="E10" s="1"/>
      <c r="F10" s="3"/>
    </row>
    <row r="11" spans="2:7" x14ac:dyDescent="0.3">
      <c r="B11" s="2">
        <f t="shared" si="0"/>
        <v>2005</v>
      </c>
      <c r="C11" s="4">
        <v>4.8600000000000004E-2</v>
      </c>
      <c r="D11" s="1"/>
      <c r="E11" s="8" t="s">
        <v>119</v>
      </c>
      <c r="F11" s="12" t="s">
        <v>120</v>
      </c>
      <c r="G11" s="13">
        <v>2.0799999999999999E-2</v>
      </c>
    </row>
    <row r="12" spans="2:7" x14ac:dyDescent="0.3">
      <c r="B12" s="2">
        <f t="shared" si="0"/>
        <v>2006</v>
      </c>
      <c r="C12" s="4">
        <v>3.1800000000000002E-2</v>
      </c>
      <c r="D12" s="1"/>
      <c r="E12" s="1"/>
    </row>
    <row r="13" spans="2:7" x14ac:dyDescent="0.3">
      <c r="B13" s="2">
        <f t="shared" si="0"/>
        <v>2007</v>
      </c>
      <c r="C13" s="4">
        <v>3.0800000000000001E-2</v>
      </c>
      <c r="D13" s="1"/>
      <c r="E13" s="1"/>
    </row>
    <row r="14" spans="2:7" x14ac:dyDescent="0.3">
      <c r="B14" s="2">
        <f t="shared" si="0"/>
        <v>2008</v>
      </c>
      <c r="C14" s="4">
        <v>4.1100000000000005E-2</v>
      </c>
      <c r="D14" s="1"/>
      <c r="E14" s="1"/>
    </row>
    <row r="15" spans="2:7" x14ac:dyDescent="0.3">
      <c r="B15" s="2">
        <f t="shared" si="0"/>
        <v>2009</v>
      </c>
      <c r="C15" s="4">
        <v>3.2199999999999999E-2</v>
      </c>
      <c r="D15" s="1"/>
      <c r="E15" s="1"/>
    </row>
    <row r="16" spans="2:7" x14ac:dyDescent="0.3">
      <c r="B16" s="2">
        <f t="shared" si="0"/>
        <v>2010</v>
      </c>
      <c r="C16" s="4">
        <v>2.7000000000000003E-2</v>
      </c>
      <c r="D16" s="1"/>
      <c r="E16" s="1"/>
    </row>
    <row r="17" spans="2:5" x14ac:dyDescent="0.3">
      <c r="B17" s="2">
        <f t="shared" si="0"/>
        <v>2011</v>
      </c>
      <c r="C17" s="4">
        <v>3.6600000000000001E-2</v>
      </c>
      <c r="D17" s="1"/>
      <c r="E17" s="1"/>
    </row>
    <row r="18" spans="2:5" x14ac:dyDescent="0.3">
      <c r="B18" s="2">
        <f t="shared" si="0"/>
        <v>2012</v>
      </c>
      <c r="C18" s="4">
        <v>3.6499999999999998E-2</v>
      </c>
      <c r="D18" s="1"/>
      <c r="E18" s="1" t="s">
        <v>14</v>
      </c>
    </row>
    <row r="19" spans="2:5" x14ac:dyDescent="0.3">
      <c r="B19" s="2">
        <f t="shared" si="0"/>
        <v>2013</v>
      </c>
      <c r="C19" s="4">
        <v>2.8199999999999999E-2</v>
      </c>
      <c r="D19" s="1"/>
      <c r="E19" s="1"/>
    </row>
    <row r="20" spans="2:5" x14ac:dyDescent="0.3">
      <c r="B20" s="2">
        <f t="shared" si="0"/>
        <v>2014</v>
      </c>
      <c r="C20" s="4">
        <v>2.3599999999999999E-2</v>
      </c>
      <c r="D20" s="1"/>
      <c r="E20" s="1"/>
    </row>
    <row r="21" spans="2:5" x14ac:dyDescent="0.3">
      <c r="B21" s="2">
        <f t="shared" si="0"/>
        <v>2015</v>
      </c>
      <c r="C21" s="4">
        <v>2.5600000000000001E-2</v>
      </c>
      <c r="D21" s="1"/>
      <c r="E21" s="1"/>
    </row>
    <row r="22" spans="2:5" x14ac:dyDescent="0.3">
      <c r="B22" s="2">
        <f t="shared" si="0"/>
        <v>2016</v>
      </c>
      <c r="C22" s="4">
        <v>2.3799999999999998E-2</v>
      </c>
      <c r="D22" s="1"/>
      <c r="E22" s="1"/>
    </row>
    <row r="23" spans="2:5" x14ac:dyDescent="0.3">
      <c r="B23" s="2">
        <f t="shared" si="0"/>
        <v>2017</v>
      </c>
      <c r="C23" s="4">
        <v>1.9299999999999998E-2</v>
      </c>
      <c r="D23" s="1"/>
      <c r="E23" s="1"/>
    </row>
    <row r="24" spans="2:5" x14ac:dyDescent="0.3">
      <c r="B24" s="2">
        <f t="shared" si="0"/>
        <v>2018</v>
      </c>
      <c r="C24" s="4">
        <v>2.0099999999999996E-2</v>
      </c>
      <c r="D24" s="1"/>
      <c r="E24" s="1"/>
    </row>
    <row r="25" spans="2:5" x14ac:dyDescent="0.3">
      <c r="B25" s="2">
        <f t="shared" si="0"/>
        <v>2019</v>
      </c>
      <c r="C25" s="4">
        <v>2.1899999999999999E-2</v>
      </c>
      <c r="D25" s="1"/>
      <c r="E25" s="1"/>
    </row>
    <row r="26" spans="2:5" x14ac:dyDescent="0.3">
      <c r="B26" s="2">
        <f t="shared" si="0"/>
        <v>2020</v>
      </c>
      <c r="C26" s="4">
        <v>1.95E-2</v>
      </c>
      <c r="D26" s="1"/>
      <c r="E26" s="1"/>
    </row>
    <row r="27" spans="2:5" x14ac:dyDescent="0.3">
      <c r="B27" s="2">
        <f t="shared" si="0"/>
        <v>2021</v>
      </c>
      <c r="C27" s="4">
        <v>1.8100000000000002E-2</v>
      </c>
      <c r="D27" s="1"/>
      <c r="E27" s="1"/>
    </row>
    <row r="28" spans="2:5" x14ac:dyDescent="0.3">
      <c r="B28" s="2">
        <f t="shared" si="0"/>
        <v>2022</v>
      </c>
      <c r="C28" s="4">
        <v>1.5800000000000002E-2</v>
      </c>
      <c r="D28" s="1"/>
      <c r="E28" s="1"/>
    </row>
    <row r="30" spans="2:5" x14ac:dyDescent="0.3">
      <c r="B30" s="20" t="s">
        <v>132</v>
      </c>
      <c r="C30" s="20"/>
    </row>
  </sheetData>
  <sheetProtection algorithmName="SHA-512" hashValue="e56QxsHx27VVAVA+zOgSn8pHlptlwjZqIj2BzIcOpjS8D9ulxZg3PPJDo92k1eXV0DLaqSPmpCZ05071GP2uxw==" saltValue="XsXPPryhzg3gwiqbZcReWw==" spinCount="100000" sheet="1" objects="1" scenarios="1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B077-A09A-4E02-A262-428AE09D6294}">
  <dimension ref="B2:M100"/>
  <sheetViews>
    <sheetView showGridLines="0" tabSelected="1" workbookViewId="0">
      <selection activeCell="J16" sqref="J16"/>
    </sheetView>
  </sheetViews>
  <sheetFormatPr defaultRowHeight="14.4" x14ac:dyDescent="0.3"/>
  <cols>
    <col min="1" max="1" width="1.88671875" customWidth="1"/>
    <col min="2" max="2" width="33.44140625" bestFit="1" customWidth="1"/>
    <col min="3" max="3" width="33.44140625" customWidth="1"/>
    <col min="4" max="4" width="11" bestFit="1" customWidth="1"/>
    <col min="5" max="5" width="19.33203125" bestFit="1" customWidth="1"/>
    <col min="6" max="6" width="10.33203125" bestFit="1" customWidth="1"/>
    <col min="7" max="7" width="18.6640625" bestFit="1" customWidth="1"/>
    <col min="9" max="9" width="18" bestFit="1" customWidth="1"/>
  </cols>
  <sheetData>
    <row r="2" spans="2:13" x14ac:dyDescent="0.3">
      <c r="B2" s="7" t="s">
        <v>15</v>
      </c>
      <c r="C2" s="8" t="s">
        <v>113</v>
      </c>
      <c r="D2" s="7" t="s">
        <v>16</v>
      </c>
      <c r="E2" s="7" t="s">
        <v>17</v>
      </c>
      <c r="F2" s="7" t="s">
        <v>115</v>
      </c>
      <c r="G2" s="7" t="s">
        <v>117</v>
      </c>
    </row>
    <row r="3" spans="2:13" x14ac:dyDescent="0.3">
      <c r="B3" t="s">
        <v>18</v>
      </c>
      <c r="C3" s="5">
        <v>13</v>
      </c>
      <c r="D3" s="9">
        <v>1.35</v>
      </c>
      <c r="E3" s="9">
        <v>1.32</v>
      </c>
      <c r="F3" s="6">
        <f>IF((D3&gt;E3),0,(E3-D3))</f>
        <v>0</v>
      </c>
      <c r="G3" s="1">
        <f>IFERROR(F3/D3,0)</f>
        <v>0</v>
      </c>
      <c r="M3" s="11"/>
    </row>
    <row r="4" spans="2:13" x14ac:dyDescent="0.3">
      <c r="B4" t="s">
        <v>19</v>
      </c>
      <c r="C4" s="5">
        <v>13</v>
      </c>
      <c r="D4" s="9">
        <v>404.93</v>
      </c>
      <c r="E4" s="9">
        <v>404.93</v>
      </c>
      <c r="F4" s="6">
        <f t="shared" ref="F4:F6" si="0">IF((D4&gt;E4),0,(E4-D4))</f>
        <v>0</v>
      </c>
      <c r="G4" s="1">
        <f t="shared" ref="G4:G67" si="1">IFERROR(F4/D4,0)</f>
        <v>0</v>
      </c>
      <c r="I4" s="7" t="s">
        <v>116</v>
      </c>
      <c r="J4" s="13">
        <f>AVERAGE(G3:G98)</f>
        <v>0.14992264308546688</v>
      </c>
      <c r="M4" s="11"/>
    </row>
    <row r="5" spans="2:13" x14ac:dyDescent="0.3">
      <c r="B5" t="s">
        <v>20</v>
      </c>
      <c r="C5" s="5">
        <v>6</v>
      </c>
      <c r="D5" s="9">
        <v>0</v>
      </c>
      <c r="E5" s="9">
        <v>0</v>
      </c>
      <c r="F5" s="6">
        <f t="shared" si="0"/>
        <v>0</v>
      </c>
      <c r="G5" s="1">
        <f t="shared" si="1"/>
        <v>0</v>
      </c>
      <c r="I5" s="7" t="s">
        <v>118</v>
      </c>
      <c r="J5" s="13">
        <f>TRIMMEAN(G3:G98,0.05)</f>
        <v>9.3288844958748077E-2</v>
      </c>
      <c r="M5" s="11"/>
    </row>
    <row r="6" spans="2:13" x14ac:dyDescent="0.3">
      <c r="B6" t="s">
        <v>21</v>
      </c>
      <c r="C6" s="5">
        <v>323</v>
      </c>
      <c r="D6" s="9">
        <v>312.58999999999997</v>
      </c>
      <c r="E6" s="9">
        <v>368.72</v>
      </c>
      <c r="F6" s="6">
        <f t="shared" si="0"/>
        <v>56.130000000000052</v>
      </c>
      <c r="G6" s="1">
        <f t="shared" si="1"/>
        <v>0.17956428548578027</v>
      </c>
      <c r="H6" s="6"/>
      <c r="M6" s="11"/>
    </row>
    <row r="7" spans="2:13" x14ac:dyDescent="0.3">
      <c r="B7" t="s">
        <v>22</v>
      </c>
      <c r="C7" s="5">
        <v>12</v>
      </c>
      <c r="D7" s="9">
        <v>1006.31</v>
      </c>
      <c r="E7" s="9">
        <v>1348.61</v>
      </c>
      <c r="F7" s="6">
        <f t="shared" ref="F7:F67" si="2">IF(D7&gt;E7,0,(E7-D7))</f>
        <v>342.29999999999995</v>
      </c>
      <c r="G7" s="1">
        <f t="shared" si="1"/>
        <v>0.34015363059097092</v>
      </c>
      <c r="I7" s="6"/>
      <c r="M7" s="11"/>
    </row>
    <row r="8" spans="2:13" x14ac:dyDescent="0.3">
      <c r="B8" t="s">
        <v>23</v>
      </c>
      <c r="C8" s="5">
        <v>107</v>
      </c>
      <c r="D8" s="9">
        <v>364.99</v>
      </c>
      <c r="E8" s="9">
        <v>368.83</v>
      </c>
      <c r="F8" s="6">
        <f t="shared" si="2"/>
        <v>3.839999999999975</v>
      </c>
      <c r="G8" s="1">
        <f t="shared" si="1"/>
        <v>1.0520836187292734E-2</v>
      </c>
      <c r="M8" s="11"/>
    </row>
    <row r="9" spans="2:13" x14ac:dyDescent="0.3">
      <c r="B9" t="s">
        <v>24</v>
      </c>
      <c r="C9" s="5">
        <v>32</v>
      </c>
      <c r="D9" s="9">
        <v>2542.66</v>
      </c>
      <c r="E9" s="9">
        <v>2542.66</v>
      </c>
      <c r="F9" s="6">
        <f t="shared" si="2"/>
        <v>0</v>
      </c>
      <c r="G9" s="1">
        <f t="shared" si="1"/>
        <v>0</v>
      </c>
      <c r="I9" s="10"/>
      <c r="J9" s="10"/>
      <c r="K9" s="6"/>
      <c r="M9" s="11"/>
    </row>
    <row r="10" spans="2:13" x14ac:dyDescent="0.3">
      <c r="B10" t="s">
        <v>25</v>
      </c>
      <c r="C10" s="5">
        <v>5</v>
      </c>
      <c r="D10" s="9">
        <v>3.87</v>
      </c>
      <c r="E10" s="9">
        <v>3.87</v>
      </c>
      <c r="F10" s="6">
        <f t="shared" si="2"/>
        <v>0</v>
      </c>
      <c r="G10" s="1">
        <f t="shared" si="1"/>
        <v>0</v>
      </c>
      <c r="M10" s="11"/>
    </row>
    <row r="11" spans="2:13" x14ac:dyDescent="0.3">
      <c r="B11" t="s">
        <v>26</v>
      </c>
      <c r="C11" s="5">
        <v>19</v>
      </c>
      <c r="D11" s="9">
        <v>42.88</v>
      </c>
      <c r="E11" s="9">
        <v>42.88</v>
      </c>
      <c r="F11" s="6">
        <f t="shared" si="2"/>
        <v>0</v>
      </c>
      <c r="G11" s="1">
        <f t="shared" si="1"/>
        <v>0</v>
      </c>
      <c r="J11" s="9"/>
      <c r="K11" s="6"/>
      <c r="M11" s="11"/>
    </row>
    <row r="12" spans="2:13" x14ac:dyDescent="0.3">
      <c r="B12" t="s">
        <v>27</v>
      </c>
      <c r="C12" s="5">
        <v>5</v>
      </c>
      <c r="D12" s="9">
        <v>17.54</v>
      </c>
      <c r="E12" s="9">
        <v>0</v>
      </c>
      <c r="F12" s="6">
        <f t="shared" si="2"/>
        <v>0</v>
      </c>
      <c r="G12" s="1">
        <f t="shared" si="1"/>
        <v>0</v>
      </c>
      <c r="M12" s="11"/>
    </row>
    <row r="13" spans="2:13" x14ac:dyDescent="0.3">
      <c r="B13" t="s">
        <v>28</v>
      </c>
      <c r="C13" s="5">
        <v>17</v>
      </c>
      <c r="D13" s="9">
        <v>75.400000000000006</v>
      </c>
      <c r="E13" s="9">
        <v>75.760000000000005</v>
      </c>
      <c r="F13" s="6">
        <f t="shared" si="2"/>
        <v>0.35999999999999943</v>
      </c>
      <c r="G13" s="1">
        <f t="shared" si="1"/>
        <v>4.7745358090185595E-3</v>
      </c>
      <c r="M13" s="11"/>
    </row>
    <row r="14" spans="2:13" x14ac:dyDescent="0.3">
      <c r="B14" t="s">
        <v>29</v>
      </c>
      <c r="C14" s="5">
        <v>174</v>
      </c>
      <c r="D14" s="9">
        <v>186.37</v>
      </c>
      <c r="E14" s="9">
        <v>198.16</v>
      </c>
      <c r="F14" s="6">
        <f t="shared" si="2"/>
        <v>11.789999999999992</v>
      </c>
      <c r="G14" s="1">
        <f t="shared" si="1"/>
        <v>6.3261254493748947E-2</v>
      </c>
      <c r="M14" s="11"/>
    </row>
    <row r="15" spans="2:13" x14ac:dyDescent="0.3">
      <c r="B15" t="s">
        <v>30</v>
      </c>
      <c r="C15" s="5">
        <v>48</v>
      </c>
      <c r="D15" s="9">
        <v>64.34</v>
      </c>
      <c r="E15" s="9">
        <v>64.81</v>
      </c>
      <c r="F15" s="6">
        <f t="shared" si="2"/>
        <v>0.46999999999999886</v>
      </c>
      <c r="G15" s="1">
        <f t="shared" si="1"/>
        <v>7.3049424930058879E-3</v>
      </c>
      <c r="M15" s="11"/>
    </row>
    <row r="16" spans="2:13" x14ac:dyDescent="0.3">
      <c r="B16" t="s">
        <v>31</v>
      </c>
      <c r="C16" s="5">
        <v>58</v>
      </c>
      <c r="D16" s="9">
        <v>157.75</v>
      </c>
      <c r="E16" s="9">
        <v>156.58000000000001</v>
      </c>
      <c r="F16" s="6">
        <f t="shared" si="2"/>
        <v>0</v>
      </c>
      <c r="G16" s="1">
        <f t="shared" si="1"/>
        <v>0</v>
      </c>
      <c r="M16" s="11"/>
    </row>
    <row r="17" spans="2:13" x14ac:dyDescent="0.3">
      <c r="B17" t="s">
        <v>32</v>
      </c>
      <c r="C17" s="5">
        <v>8</v>
      </c>
      <c r="D17" s="9">
        <v>8.2799999999999994</v>
      </c>
      <c r="E17" s="9">
        <v>8.2799999999999994</v>
      </c>
      <c r="F17" s="6">
        <f t="shared" si="2"/>
        <v>0</v>
      </c>
      <c r="G17" s="1">
        <f t="shared" si="1"/>
        <v>0</v>
      </c>
      <c r="M17" s="11"/>
    </row>
    <row r="18" spans="2:13" x14ac:dyDescent="0.3">
      <c r="B18" t="s">
        <v>33</v>
      </c>
      <c r="C18" s="5">
        <v>128</v>
      </c>
      <c r="D18" s="9">
        <v>418.53</v>
      </c>
      <c r="E18" s="9">
        <v>367.12</v>
      </c>
      <c r="F18" s="6">
        <f t="shared" si="2"/>
        <v>0</v>
      </c>
      <c r="G18" s="1">
        <f t="shared" si="1"/>
        <v>0</v>
      </c>
      <c r="M18" s="11"/>
    </row>
    <row r="19" spans="2:13" x14ac:dyDescent="0.3">
      <c r="B19" t="s">
        <v>34</v>
      </c>
      <c r="C19" s="5">
        <v>10</v>
      </c>
      <c r="D19" s="9">
        <v>145.53</v>
      </c>
      <c r="E19" s="9">
        <v>156.22999999999999</v>
      </c>
      <c r="F19" s="6">
        <f t="shared" si="2"/>
        <v>10.699999999999989</v>
      </c>
      <c r="G19" s="1">
        <f t="shared" si="1"/>
        <v>7.3524359238644879E-2</v>
      </c>
      <c r="M19" s="11"/>
    </row>
    <row r="20" spans="2:13" x14ac:dyDescent="0.3">
      <c r="B20" t="s">
        <v>35</v>
      </c>
      <c r="C20" s="5">
        <v>167</v>
      </c>
      <c r="D20" s="9">
        <v>813.5</v>
      </c>
      <c r="E20" s="9">
        <v>989.76</v>
      </c>
      <c r="F20" s="6">
        <f t="shared" si="2"/>
        <v>176.26</v>
      </c>
      <c r="G20" s="1">
        <f t="shared" si="1"/>
        <v>0.21666871542716656</v>
      </c>
      <c r="M20" s="11"/>
    </row>
    <row r="21" spans="2:13" x14ac:dyDescent="0.3">
      <c r="B21" t="s">
        <v>36</v>
      </c>
      <c r="C21" s="5">
        <v>2</v>
      </c>
      <c r="D21" s="9">
        <v>1309.2</v>
      </c>
      <c r="E21" s="9">
        <v>1309.2</v>
      </c>
      <c r="F21" s="6">
        <f t="shared" si="2"/>
        <v>0</v>
      </c>
      <c r="G21" s="1">
        <f t="shared" si="1"/>
        <v>0</v>
      </c>
      <c r="M21" s="11"/>
    </row>
    <row r="22" spans="2:13" x14ac:dyDescent="0.3">
      <c r="B22" t="s">
        <v>37</v>
      </c>
      <c r="C22" s="5">
        <v>132</v>
      </c>
      <c r="D22" s="9">
        <v>6678.52</v>
      </c>
      <c r="E22" s="9">
        <v>9509.94</v>
      </c>
      <c r="F22" s="6">
        <f t="shared" si="2"/>
        <v>2831.42</v>
      </c>
      <c r="G22" s="1">
        <f t="shared" si="1"/>
        <v>0.42395920054143732</v>
      </c>
      <c r="M22" s="11"/>
    </row>
    <row r="23" spans="2:13" x14ac:dyDescent="0.3">
      <c r="B23" t="s">
        <v>38</v>
      </c>
      <c r="C23" s="5">
        <v>6</v>
      </c>
      <c r="D23" s="9">
        <v>0.46</v>
      </c>
      <c r="E23" s="9">
        <v>0.46</v>
      </c>
      <c r="F23" s="6">
        <f t="shared" si="2"/>
        <v>0</v>
      </c>
      <c r="G23" s="1">
        <f t="shared" si="1"/>
        <v>0</v>
      </c>
      <c r="M23" s="11"/>
    </row>
    <row r="24" spans="2:13" x14ac:dyDescent="0.3">
      <c r="B24" t="s">
        <v>39</v>
      </c>
      <c r="C24" s="5">
        <v>92</v>
      </c>
      <c r="D24" s="9">
        <v>358.93</v>
      </c>
      <c r="E24" s="9">
        <v>420.43</v>
      </c>
      <c r="F24" s="6">
        <f t="shared" si="2"/>
        <v>61.5</v>
      </c>
      <c r="G24" s="1">
        <f t="shared" si="1"/>
        <v>0.17134260162148607</v>
      </c>
      <c r="M24" s="11"/>
    </row>
    <row r="25" spans="2:13" x14ac:dyDescent="0.3">
      <c r="B25" t="s">
        <v>40</v>
      </c>
      <c r="C25" s="5">
        <v>13</v>
      </c>
      <c r="D25" s="9">
        <v>312.95</v>
      </c>
      <c r="E25" s="9">
        <v>312.95</v>
      </c>
      <c r="F25" s="6">
        <f t="shared" si="2"/>
        <v>0</v>
      </c>
      <c r="G25" s="1">
        <f t="shared" si="1"/>
        <v>0</v>
      </c>
      <c r="M25" s="11"/>
    </row>
    <row r="26" spans="2:13" x14ac:dyDescent="0.3">
      <c r="B26" t="s">
        <v>41</v>
      </c>
      <c r="C26" s="5">
        <v>8</v>
      </c>
      <c r="D26" s="9">
        <v>9.89</v>
      </c>
      <c r="E26" s="9">
        <v>19.11</v>
      </c>
      <c r="F26" s="6">
        <f t="shared" si="2"/>
        <v>9.2199999999999989</v>
      </c>
      <c r="G26" s="1">
        <f t="shared" si="1"/>
        <v>0.93225480283114237</v>
      </c>
      <c r="M26" s="11"/>
    </row>
    <row r="27" spans="2:13" x14ac:dyDescent="0.3">
      <c r="B27" t="s">
        <v>42</v>
      </c>
      <c r="C27" s="5">
        <v>156</v>
      </c>
      <c r="D27" s="9">
        <v>1063.8599999999999</v>
      </c>
      <c r="E27" s="9">
        <v>1226.0899999999999</v>
      </c>
      <c r="F27" s="6">
        <f t="shared" si="2"/>
        <v>162.23000000000002</v>
      </c>
      <c r="G27" s="1">
        <f t="shared" si="1"/>
        <v>0.15249186923091387</v>
      </c>
      <c r="M27" s="11"/>
    </row>
    <row r="28" spans="2:13" x14ac:dyDescent="0.3">
      <c r="B28" t="s">
        <v>43</v>
      </c>
      <c r="C28" s="5">
        <v>26</v>
      </c>
      <c r="D28" s="9">
        <v>3.3</v>
      </c>
      <c r="E28" s="9">
        <v>3.3</v>
      </c>
      <c r="F28" s="6">
        <f t="shared" si="2"/>
        <v>0</v>
      </c>
      <c r="G28" s="1">
        <f t="shared" si="1"/>
        <v>0</v>
      </c>
      <c r="M28" s="11"/>
    </row>
    <row r="29" spans="2:13" x14ac:dyDescent="0.3">
      <c r="B29" t="s">
        <v>44</v>
      </c>
      <c r="C29" s="5">
        <v>102</v>
      </c>
      <c r="D29" s="9">
        <v>205.33</v>
      </c>
      <c r="E29" s="9">
        <v>205.21</v>
      </c>
      <c r="F29" s="6">
        <f t="shared" si="2"/>
        <v>0</v>
      </c>
      <c r="G29" s="1">
        <f t="shared" si="1"/>
        <v>0</v>
      </c>
      <c r="M29" s="11"/>
    </row>
    <row r="30" spans="2:13" x14ac:dyDescent="0.3">
      <c r="B30" t="s">
        <v>45</v>
      </c>
      <c r="C30" s="5">
        <v>8</v>
      </c>
      <c r="D30" s="9">
        <v>2.1800000000000002</v>
      </c>
      <c r="E30" s="9">
        <v>2.1800000000000002</v>
      </c>
      <c r="F30" s="6">
        <f t="shared" si="2"/>
        <v>0</v>
      </c>
      <c r="G30" s="1">
        <f t="shared" si="1"/>
        <v>0</v>
      </c>
      <c r="M30" s="11"/>
    </row>
    <row r="31" spans="2:13" x14ac:dyDescent="0.3">
      <c r="B31" t="s">
        <v>46</v>
      </c>
      <c r="C31" s="5">
        <v>27</v>
      </c>
      <c r="D31" s="9">
        <v>13.45</v>
      </c>
      <c r="E31" s="9">
        <v>13.37</v>
      </c>
      <c r="F31" s="6">
        <f t="shared" si="2"/>
        <v>0</v>
      </c>
      <c r="G31" s="1">
        <f t="shared" si="1"/>
        <v>0</v>
      </c>
      <c r="M31" s="11"/>
    </row>
    <row r="32" spans="2:13" x14ac:dyDescent="0.3">
      <c r="B32" t="s">
        <v>47</v>
      </c>
      <c r="C32" s="5">
        <v>144</v>
      </c>
      <c r="D32" s="9">
        <v>614.25</v>
      </c>
      <c r="E32" s="9">
        <v>616.02</v>
      </c>
      <c r="F32" s="6">
        <f t="shared" si="2"/>
        <v>1.7699999999999818</v>
      </c>
      <c r="G32" s="1">
        <f t="shared" si="1"/>
        <v>2.8815628815628521E-3</v>
      </c>
      <c r="M32" s="11"/>
    </row>
    <row r="33" spans="2:13" x14ac:dyDescent="0.3">
      <c r="B33" t="s">
        <v>48</v>
      </c>
      <c r="C33" s="5">
        <v>60</v>
      </c>
      <c r="D33" s="9">
        <v>7.7</v>
      </c>
      <c r="E33" s="9">
        <v>8.59</v>
      </c>
      <c r="F33" s="6">
        <f t="shared" si="2"/>
        <v>0.88999999999999968</v>
      </c>
      <c r="G33" s="1">
        <f t="shared" si="1"/>
        <v>0.11558441558441554</v>
      </c>
      <c r="M33" s="11"/>
    </row>
    <row r="34" spans="2:13" x14ac:dyDescent="0.3">
      <c r="B34" t="s">
        <v>49</v>
      </c>
      <c r="C34" s="5">
        <v>10</v>
      </c>
      <c r="D34" s="9">
        <v>1.7</v>
      </c>
      <c r="E34" s="9">
        <v>1.7</v>
      </c>
      <c r="F34" s="6">
        <f t="shared" si="2"/>
        <v>0</v>
      </c>
      <c r="G34" s="1">
        <f t="shared" si="1"/>
        <v>0</v>
      </c>
      <c r="M34" s="11"/>
    </row>
    <row r="35" spans="2:13" x14ac:dyDescent="0.3">
      <c r="B35" t="s">
        <v>50</v>
      </c>
      <c r="C35" s="5">
        <v>57</v>
      </c>
      <c r="D35" s="9">
        <v>63.31</v>
      </c>
      <c r="E35" s="9">
        <v>64.63</v>
      </c>
      <c r="F35" s="6">
        <f t="shared" si="2"/>
        <v>1.3199999999999932</v>
      </c>
      <c r="G35" s="1">
        <f t="shared" si="1"/>
        <v>2.0849786763544355E-2</v>
      </c>
      <c r="M35" s="11"/>
    </row>
    <row r="36" spans="2:13" x14ac:dyDescent="0.3">
      <c r="B36" s="6" t="s">
        <v>114</v>
      </c>
      <c r="C36" s="5">
        <v>254</v>
      </c>
      <c r="D36" s="9">
        <v>2517.37</v>
      </c>
      <c r="E36" s="9">
        <v>2514.9299999999998</v>
      </c>
      <c r="F36" s="6">
        <f t="shared" si="2"/>
        <v>0</v>
      </c>
      <c r="G36" s="1">
        <f t="shared" si="1"/>
        <v>0</v>
      </c>
      <c r="M36" s="11"/>
    </row>
    <row r="37" spans="2:13" x14ac:dyDescent="0.3">
      <c r="B37" t="s">
        <v>51</v>
      </c>
      <c r="C37" s="5">
        <v>185</v>
      </c>
      <c r="D37" s="9">
        <v>837.49</v>
      </c>
      <c r="E37" s="9">
        <v>593.39</v>
      </c>
      <c r="F37" s="6">
        <f t="shared" si="2"/>
        <v>0</v>
      </c>
      <c r="G37" s="1">
        <f t="shared" si="1"/>
        <v>0</v>
      </c>
      <c r="M37" s="11"/>
    </row>
    <row r="38" spans="2:13" x14ac:dyDescent="0.3">
      <c r="B38" t="s">
        <v>52</v>
      </c>
      <c r="C38" s="5">
        <v>32</v>
      </c>
      <c r="D38" s="9">
        <v>0.15</v>
      </c>
      <c r="E38" s="9">
        <v>0.3</v>
      </c>
      <c r="F38" s="6">
        <f t="shared" si="2"/>
        <v>0.15</v>
      </c>
      <c r="G38" s="1">
        <f t="shared" si="1"/>
        <v>1</v>
      </c>
      <c r="M38" s="11"/>
    </row>
    <row r="39" spans="2:13" x14ac:dyDescent="0.3">
      <c r="B39" t="s">
        <v>53</v>
      </c>
      <c r="C39" s="5">
        <v>38</v>
      </c>
      <c r="D39" s="9">
        <v>62.64</v>
      </c>
      <c r="E39" s="9">
        <v>52.87</v>
      </c>
      <c r="F39" s="6">
        <f t="shared" si="2"/>
        <v>0</v>
      </c>
      <c r="G39" s="1">
        <f t="shared" si="1"/>
        <v>0</v>
      </c>
      <c r="M39" s="11"/>
    </row>
    <row r="40" spans="2:13" x14ac:dyDescent="0.3">
      <c r="B40" t="s">
        <v>54</v>
      </c>
      <c r="C40" s="5">
        <v>18</v>
      </c>
      <c r="D40" s="9">
        <v>231.61</v>
      </c>
      <c r="E40" s="9">
        <v>231.61</v>
      </c>
      <c r="F40" s="6">
        <f t="shared" si="2"/>
        <v>0</v>
      </c>
      <c r="G40" s="1">
        <f t="shared" si="1"/>
        <v>0</v>
      </c>
      <c r="M40" s="11"/>
    </row>
    <row r="41" spans="2:13" x14ac:dyDescent="0.3">
      <c r="B41" t="s">
        <v>55</v>
      </c>
      <c r="C41" s="5">
        <v>13</v>
      </c>
      <c r="D41" s="9">
        <v>3.71</v>
      </c>
      <c r="E41" s="9">
        <v>3.71</v>
      </c>
      <c r="F41" s="6">
        <f t="shared" si="2"/>
        <v>0</v>
      </c>
      <c r="G41" s="1">
        <f t="shared" si="1"/>
        <v>0</v>
      </c>
      <c r="M41" s="11"/>
    </row>
    <row r="42" spans="2:13" x14ac:dyDescent="0.3">
      <c r="B42" t="s">
        <v>56</v>
      </c>
      <c r="C42" s="5">
        <v>30</v>
      </c>
      <c r="D42" s="9">
        <v>27.46</v>
      </c>
      <c r="E42" s="9">
        <v>27.3</v>
      </c>
      <c r="F42" s="6">
        <f t="shared" si="2"/>
        <v>0</v>
      </c>
      <c r="G42" s="1">
        <f t="shared" si="1"/>
        <v>0</v>
      </c>
      <c r="M42" s="11"/>
    </row>
    <row r="43" spans="2:13" x14ac:dyDescent="0.3">
      <c r="B43" t="s">
        <v>57</v>
      </c>
      <c r="C43" s="5">
        <v>14</v>
      </c>
      <c r="D43" s="9">
        <v>101.93</v>
      </c>
      <c r="E43" s="9">
        <v>101.93</v>
      </c>
      <c r="F43" s="6">
        <f t="shared" si="2"/>
        <v>0</v>
      </c>
      <c r="G43" s="1">
        <f t="shared" si="1"/>
        <v>0</v>
      </c>
      <c r="M43" s="11"/>
    </row>
    <row r="44" spans="2:13" x14ac:dyDescent="0.3">
      <c r="B44" t="s">
        <v>58</v>
      </c>
      <c r="C44" s="5">
        <v>1</v>
      </c>
      <c r="D44" s="9">
        <v>0</v>
      </c>
      <c r="E44" s="9">
        <v>0</v>
      </c>
      <c r="F44" s="6">
        <f t="shared" si="2"/>
        <v>0</v>
      </c>
      <c r="G44" s="1">
        <f t="shared" si="1"/>
        <v>0</v>
      </c>
      <c r="M44" s="11"/>
    </row>
    <row r="45" spans="2:13" x14ac:dyDescent="0.3">
      <c r="B45" t="s">
        <v>59</v>
      </c>
      <c r="C45" s="5">
        <v>24</v>
      </c>
      <c r="D45" s="9">
        <v>12.47</v>
      </c>
      <c r="E45" s="9">
        <v>24.6</v>
      </c>
      <c r="F45" s="6">
        <f t="shared" si="2"/>
        <v>12.13</v>
      </c>
      <c r="G45" s="1">
        <f t="shared" si="1"/>
        <v>0.97273456295108263</v>
      </c>
      <c r="M45" s="11"/>
    </row>
    <row r="46" spans="2:13" x14ac:dyDescent="0.3">
      <c r="B46" t="s">
        <v>60</v>
      </c>
      <c r="C46" s="5">
        <v>57</v>
      </c>
      <c r="D46" s="9">
        <v>17.98</v>
      </c>
      <c r="E46" s="9">
        <v>19.52</v>
      </c>
      <c r="F46" s="6">
        <f t="shared" si="2"/>
        <v>1.5399999999999991</v>
      </c>
      <c r="G46" s="1">
        <f t="shared" si="1"/>
        <v>8.5650723025583936E-2</v>
      </c>
      <c r="M46" s="11"/>
    </row>
    <row r="47" spans="2:13" x14ac:dyDescent="0.3">
      <c r="B47" t="s">
        <v>61</v>
      </c>
      <c r="C47" s="5">
        <v>36</v>
      </c>
      <c r="D47" s="9">
        <v>1302.32</v>
      </c>
      <c r="E47" s="9">
        <v>1326.86</v>
      </c>
      <c r="F47" s="6">
        <f t="shared" si="2"/>
        <v>24.539999999999964</v>
      </c>
      <c r="G47" s="1">
        <f t="shared" si="1"/>
        <v>1.8843295042693012E-2</v>
      </c>
      <c r="M47" s="11"/>
    </row>
    <row r="48" spans="2:13" x14ac:dyDescent="0.3">
      <c r="B48" t="s">
        <v>62</v>
      </c>
      <c r="C48" s="5">
        <v>24</v>
      </c>
      <c r="D48" s="9">
        <v>59.59</v>
      </c>
      <c r="E48" s="9">
        <v>119.38</v>
      </c>
      <c r="F48" s="6">
        <f t="shared" si="2"/>
        <v>59.789999999999992</v>
      </c>
      <c r="G48" s="1">
        <f t="shared" si="1"/>
        <v>1.0033562678301726</v>
      </c>
      <c r="M48" s="11"/>
    </row>
    <row r="49" spans="2:13" x14ac:dyDescent="0.3">
      <c r="B49" t="s">
        <v>63</v>
      </c>
      <c r="C49" s="5">
        <v>2</v>
      </c>
      <c r="D49" s="9">
        <v>0</v>
      </c>
      <c r="E49" s="9">
        <v>0</v>
      </c>
      <c r="F49" s="6">
        <f t="shared" si="2"/>
        <v>0</v>
      </c>
      <c r="G49" s="1">
        <f t="shared" si="1"/>
        <v>0</v>
      </c>
      <c r="M49" s="11"/>
    </row>
    <row r="50" spans="2:13" x14ac:dyDescent="0.3">
      <c r="B50" t="s">
        <v>64</v>
      </c>
      <c r="C50" s="5">
        <v>7</v>
      </c>
      <c r="D50" s="9">
        <v>193.29</v>
      </c>
      <c r="E50" s="9">
        <v>49.31</v>
      </c>
      <c r="F50" s="6">
        <f t="shared" si="2"/>
        <v>0</v>
      </c>
      <c r="G50" s="1">
        <f t="shared" si="1"/>
        <v>0</v>
      </c>
      <c r="M50" s="11"/>
    </row>
    <row r="51" spans="2:13" x14ac:dyDescent="0.3">
      <c r="B51" t="s">
        <v>65</v>
      </c>
      <c r="C51" s="5">
        <v>2</v>
      </c>
      <c r="D51" s="9">
        <v>58.23</v>
      </c>
      <c r="E51" s="9">
        <v>0.77</v>
      </c>
      <c r="F51" s="6">
        <f t="shared" si="2"/>
        <v>0</v>
      </c>
      <c r="G51" s="1">
        <f t="shared" si="1"/>
        <v>0</v>
      </c>
      <c r="M51" s="11"/>
    </row>
    <row r="52" spans="2:13" x14ac:dyDescent="0.3">
      <c r="B52" t="s">
        <v>66</v>
      </c>
      <c r="C52" s="5">
        <v>96</v>
      </c>
      <c r="D52" s="9">
        <v>412.28</v>
      </c>
      <c r="E52" s="9">
        <v>412.28</v>
      </c>
      <c r="F52" s="6">
        <f t="shared" si="2"/>
        <v>0</v>
      </c>
      <c r="G52" s="1">
        <f t="shared" si="1"/>
        <v>0</v>
      </c>
      <c r="M52" s="11"/>
    </row>
    <row r="53" spans="2:13" x14ac:dyDescent="0.3">
      <c r="B53" t="s">
        <v>67</v>
      </c>
      <c r="C53" s="5">
        <v>149</v>
      </c>
      <c r="D53" s="9">
        <v>128.69999999999999</v>
      </c>
      <c r="E53" s="9">
        <v>129.6</v>
      </c>
      <c r="F53" s="6">
        <f t="shared" si="2"/>
        <v>0.90000000000000568</v>
      </c>
      <c r="G53" s="1">
        <f t="shared" si="1"/>
        <v>6.9930069930070381E-3</v>
      </c>
      <c r="M53" s="11"/>
    </row>
    <row r="54" spans="2:13" x14ac:dyDescent="0.3">
      <c r="B54" t="s">
        <v>68</v>
      </c>
      <c r="C54" s="5">
        <v>39</v>
      </c>
      <c r="D54" s="9">
        <v>5814.27</v>
      </c>
      <c r="E54" s="9">
        <v>5831.5</v>
      </c>
      <c r="F54" s="6">
        <f t="shared" si="2"/>
        <v>17.229999999999563</v>
      </c>
      <c r="G54" s="1">
        <f t="shared" si="1"/>
        <v>2.9633986725761895E-3</v>
      </c>
      <c r="M54" s="11"/>
    </row>
    <row r="55" spans="2:13" x14ac:dyDescent="0.3">
      <c r="B55" t="s">
        <v>69</v>
      </c>
      <c r="C55" s="5">
        <v>13</v>
      </c>
      <c r="D55" s="9">
        <v>9.01</v>
      </c>
      <c r="E55" s="9">
        <v>9.19</v>
      </c>
      <c r="F55" s="6">
        <f t="shared" si="2"/>
        <v>0.17999999999999972</v>
      </c>
      <c r="G55" s="1">
        <f t="shared" si="1"/>
        <v>1.997780244173138E-2</v>
      </c>
      <c r="M55" s="11"/>
    </row>
    <row r="56" spans="2:13" x14ac:dyDescent="0.3">
      <c r="B56" t="s">
        <v>70</v>
      </c>
      <c r="C56" s="5">
        <v>1</v>
      </c>
      <c r="D56" s="9">
        <v>1804.1</v>
      </c>
      <c r="E56" s="9">
        <v>1804.1</v>
      </c>
      <c r="F56" s="6">
        <f t="shared" si="2"/>
        <v>0</v>
      </c>
      <c r="G56" s="1">
        <f t="shared" si="1"/>
        <v>0</v>
      </c>
      <c r="M56" s="11"/>
    </row>
    <row r="57" spans="2:13" x14ac:dyDescent="0.3">
      <c r="B57" t="s">
        <v>71</v>
      </c>
      <c r="C57" s="5">
        <v>6</v>
      </c>
      <c r="D57" s="9">
        <v>202.91</v>
      </c>
      <c r="E57" s="9">
        <v>202.91</v>
      </c>
      <c r="F57" s="6">
        <f t="shared" si="2"/>
        <v>0</v>
      </c>
      <c r="G57" s="1">
        <f t="shared" si="1"/>
        <v>0</v>
      </c>
      <c r="M57" s="11"/>
    </row>
    <row r="58" spans="2:13" x14ac:dyDescent="0.3">
      <c r="B58" t="s">
        <v>72</v>
      </c>
      <c r="C58" s="5">
        <v>11</v>
      </c>
      <c r="D58" s="9">
        <v>206.17</v>
      </c>
      <c r="E58" s="9">
        <v>226.17</v>
      </c>
      <c r="F58" s="6">
        <f t="shared" si="2"/>
        <v>20</v>
      </c>
      <c r="G58" s="1">
        <f t="shared" si="1"/>
        <v>9.7007324052965999E-2</v>
      </c>
      <c r="M58" s="11"/>
    </row>
    <row r="59" spans="2:13" x14ac:dyDescent="0.3">
      <c r="B59" t="s">
        <v>73</v>
      </c>
      <c r="C59" s="5">
        <v>22</v>
      </c>
      <c r="D59" s="9">
        <v>4177.8599999999997</v>
      </c>
      <c r="E59" s="9">
        <v>4177.6499999999996</v>
      </c>
      <c r="F59" s="6">
        <f t="shared" si="2"/>
        <v>0</v>
      </c>
      <c r="G59" s="1">
        <f t="shared" si="1"/>
        <v>0</v>
      </c>
      <c r="M59" s="11"/>
    </row>
    <row r="60" spans="2:13" x14ac:dyDescent="0.3">
      <c r="B60" t="s">
        <v>74</v>
      </c>
      <c r="C60" s="5">
        <v>79</v>
      </c>
      <c r="D60" s="9">
        <v>48.23</v>
      </c>
      <c r="E60" s="9">
        <v>48.93</v>
      </c>
      <c r="F60" s="6">
        <f t="shared" si="2"/>
        <v>0.70000000000000284</v>
      </c>
      <c r="G60" s="1">
        <f t="shared" si="1"/>
        <v>1.4513788098693818E-2</v>
      </c>
      <c r="M60" s="11"/>
    </row>
    <row r="61" spans="2:13" x14ac:dyDescent="0.3">
      <c r="B61" t="s">
        <v>75</v>
      </c>
      <c r="C61" s="5">
        <v>50</v>
      </c>
      <c r="D61" s="9">
        <v>34.85</v>
      </c>
      <c r="E61" s="9">
        <v>33.86</v>
      </c>
      <c r="F61" s="6">
        <f t="shared" si="2"/>
        <v>0</v>
      </c>
      <c r="G61" s="1">
        <f t="shared" si="1"/>
        <v>0</v>
      </c>
      <c r="M61" s="11"/>
    </row>
    <row r="62" spans="2:13" x14ac:dyDescent="0.3">
      <c r="B62" t="s">
        <v>76</v>
      </c>
      <c r="C62" s="5">
        <v>30</v>
      </c>
      <c r="D62" s="9">
        <v>3476.56</v>
      </c>
      <c r="E62" s="9">
        <v>3906.43</v>
      </c>
      <c r="F62" s="6">
        <f t="shared" si="2"/>
        <v>429.86999999999989</v>
      </c>
      <c r="G62" s="1">
        <f t="shared" si="1"/>
        <v>0.12364808891547964</v>
      </c>
      <c r="M62" s="11"/>
    </row>
    <row r="63" spans="2:13" x14ac:dyDescent="0.3">
      <c r="B63" t="s">
        <v>77</v>
      </c>
      <c r="C63" s="5">
        <v>1</v>
      </c>
      <c r="D63" s="9">
        <v>0</v>
      </c>
      <c r="E63" s="9">
        <v>0</v>
      </c>
      <c r="F63" s="6">
        <f t="shared" si="2"/>
        <v>0</v>
      </c>
      <c r="G63" s="1">
        <f t="shared" si="1"/>
        <v>0</v>
      </c>
      <c r="M63" s="11"/>
    </row>
    <row r="64" spans="2:13" x14ac:dyDescent="0.3">
      <c r="B64" t="s">
        <v>78</v>
      </c>
      <c r="C64" s="5">
        <v>25</v>
      </c>
      <c r="D64" s="9">
        <v>39.29</v>
      </c>
      <c r="E64" s="9">
        <v>50.87</v>
      </c>
      <c r="F64" s="6">
        <f t="shared" si="2"/>
        <v>11.579999999999998</v>
      </c>
      <c r="G64" s="1">
        <f t="shared" si="1"/>
        <v>0.2947314838381267</v>
      </c>
      <c r="M64" s="11"/>
    </row>
    <row r="65" spans="2:13" x14ac:dyDescent="0.3">
      <c r="B65" t="s">
        <v>79</v>
      </c>
      <c r="C65" s="5">
        <v>4</v>
      </c>
      <c r="D65" s="9">
        <v>611.07000000000005</v>
      </c>
      <c r="E65" s="9">
        <v>477.3</v>
      </c>
      <c r="F65" s="6">
        <f t="shared" si="2"/>
        <v>0</v>
      </c>
      <c r="G65" s="1">
        <f t="shared" si="1"/>
        <v>0</v>
      </c>
      <c r="M65" s="11"/>
    </row>
    <row r="66" spans="2:13" x14ac:dyDescent="0.3">
      <c r="B66" t="s">
        <v>80</v>
      </c>
      <c r="C66" s="5">
        <v>137</v>
      </c>
      <c r="D66" s="9">
        <v>52.27</v>
      </c>
      <c r="E66" s="9">
        <v>52.27</v>
      </c>
      <c r="F66" s="6">
        <f t="shared" si="2"/>
        <v>0</v>
      </c>
      <c r="G66" s="1">
        <f t="shared" si="1"/>
        <v>0</v>
      </c>
      <c r="M66" s="11"/>
    </row>
    <row r="67" spans="2:13" x14ac:dyDescent="0.3">
      <c r="B67" t="s">
        <v>81</v>
      </c>
      <c r="C67" s="5">
        <v>15</v>
      </c>
      <c r="D67" s="9">
        <v>112.85</v>
      </c>
      <c r="E67" s="9">
        <v>112.85</v>
      </c>
      <c r="F67" s="6">
        <f t="shared" si="2"/>
        <v>0</v>
      </c>
      <c r="G67" s="1">
        <f t="shared" si="1"/>
        <v>0</v>
      </c>
      <c r="M67" s="11"/>
    </row>
    <row r="68" spans="2:13" x14ac:dyDescent="0.3">
      <c r="B68" t="s">
        <v>82</v>
      </c>
      <c r="C68" s="5">
        <v>30</v>
      </c>
      <c r="D68" s="9">
        <v>41.75</v>
      </c>
      <c r="E68" s="9">
        <v>41.75</v>
      </c>
      <c r="F68" s="6">
        <f t="shared" ref="F68:F98" si="3">IF(D68&gt;E68,0,(E68-D68))</f>
        <v>0</v>
      </c>
      <c r="G68" s="1">
        <f t="shared" ref="G68:G98" si="4">IFERROR(F68/D68,0)</f>
        <v>0</v>
      </c>
      <c r="M68" s="11"/>
    </row>
    <row r="69" spans="2:13" x14ac:dyDescent="0.3">
      <c r="B69" t="s">
        <v>83</v>
      </c>
      <c r="C69" s="5">
        <v>11</v>
      </c>
      <c r="D69" s="9">
        <v>0.28999999999999998</v>
      </c>
      <c r="E69" s="9">
        <v>0.28999999999999998</v>
      </c>
      <c r="F69" s="6">
        <f t="shared" si="3"/>
        <v>0</v>
      </c>
      <c r="G69" s="1">
        <f t="shared" si="4"/>
        <v>0</v>
      </c>
      <c r="M69" s="11"/>
    </row>
    <row r="70" spans="2:13" x14ac:dyDescent="0.3">
      <c r="B70" t="s">
        <v>84</v>
      </c>
      <c r="C70" s="5">
        <v>1</v>
      </c>
      <c r="D70" s="9">
        <v>48.5</v>
      </c>
      <c r="E70" s="9">
        <v>48.5</v>
      </c>
      <c r="F70" s="6">
        <f t="shared" si="3"/>
        <v>0</v>
      </c>
      <c r="G70" s="1">
        <f t="shared" si="4"/>
        <v>0</v>
      </c>
      <c r="M70" s="11"/>
    </row>
    <row r="71" spans="2:13" x14ac:dyDescent="0.3">
      <c r="B71" t="s">
        <v>85</v>
      </c>
      <c r="C71" s="5">
        <v>13</v>
      </c>
      <c r="D71" s="9">
        <v>9.74</v>
      </c>
      <c r="E71" s="9">
        <v>15.63</v>
      </c>
      <c r="F71" s="6">
        <f t="shared" si="3"/>
        <v>5.8900000000000006</v>
      </c>
      <c r="G71" s="1">
        <f t="shared" si="4"/>
        <v>0.60472279260780293</v>
      </c>
      <c r="M71" s="11"/>
    </row>
    <row r="72" spans="2:13" x14ac:dyDescent="0.3">
      <c r="B72" t="s">
        <v>86</v>
      </c>
      <c r="C72" s="5">
        <v>4</v>
      </c>
      <c r="D72" s="9">
        <v>0.08</v>
      </c>
      <c r="E72" s="9">
        <v>0.08</v>
      </c>
      <c r="F72" s="6">
        <f t="shared" si="3"/>
        <v>0</v>
      </c>
      <c r="G72" s="1">
        <f t="shared" si="4"/>
        <v>0</v>
      </c>
      <c r="M72" s="11"/>
    </row>
    <row r="73" spans="2:13" x14ac:dyDescent="0.3">
      <c r="B73" t="s">
        <v>87</v>
      </c>
      <c r="C73" s="5">
        <v>2</v>
      </c>
      <c r="D73" s="9">
        <v>0.28000000000000003</v>
      </c>
      <c r="E73" s="9">
        <v>0.28000000000000003</v>
      </c>
      <c r="F73" s="6">
        <f t="shared" si="3"/>
        <v>0</v>
      </c>
      <c r="G73" s="1">
        <f t="shared" si="4"/>
        <v>0</v>
      </c>
      <c r="M73" s="11"/>
    </row>
    <row r="74" spans="2:13" x14ac:dyDescent="0.3">
      <c r="B74" t="s">
        <v>88</v>
      </c>
      <c r="C74" s="5">
        <v>239</v>
      </c>
      <c r="D74" s="9">
        <v>45.19</v>
      </c>
      <c r="E74" s="9">
        <v>62.44</v>
      </c>
      <c r="F74" s="6">
        <f t="shared" si="3"/>
        <v>17.25</v>
      </c>
      <c r="G74" s="1">
        <f t="shared" si="4"/>
        <v>0.38172161982739544</v>
      </c>
      <c r="M74" s="11"/>
    </row>
    <row r="75" spans="2:13" x14ac:dyDescent="0.3">
      <c r="B75" t="s">
        <v>89</v>
      </c>
      <c r="C75" s="5">
        <v>5</v>
      </c>
      <c r="D75" s="9">
        <v>0.18</v>
      </c>
      <c r="E75" s="9">
        <v>0.18</v>
      </c>
      <c r="F75" s="6">
        <f t="shared" si="3"/>
        <v>0</v>
      </c>
      <c r="G75" s="1">
        <f t="shared" si="4"/>
        <v>0</v>
      </c>
      <c r="M75" s="11"/>
    </row>
    <row r="76" spans="2:13" x14ac:dyDescent="0.3">
      <c r="B76" t="s">
        <v>90</v>
      </c>
      <c r="C76" s="5">
        <v>5</v>
      </c>
      <c r="D76" s="9">
        <v>0</v>
      </c>
      <c r="E76" s="9">
        <v>0</v>
      </c>
      <c r="F76" s="6">
        <f t="shared" si="3"/>
        <v>0</v>
      </c>
      <c r="G76" s="1">
        <f t="shared" si="4"/>
        <v>0</v>
      </c>
      <c r="M76" s="11"/>
    </row>
    <row r="77" spans="2:13" x14ac:dyDescent="0.3">
      <c r="B77" t="s">
        <v>91</v>
      </c>
      <c r="C77" s="5">
        <v>13</v>
      </c>
      <c r="D77" s="9">
        <v>1</v>
      </c>
      <c r="E77" s="9">
        <v>3.01</v>
      </c>
      <c r="F77" s="6">
        <f t="shared" si="3"/>
        <v>2.0099999999999998</v>
      </c>
      <c r="G77" s="1">
        <f t="shared" si="4"/>
        <v>2.0099999999999998</v>
      </c>
      <c r="M77" s="11"/>
    </row>
    <row r="78" spans="2:13" x14ac:dyDescent="0.3">
      <c r="B78" t="s">
        <v>92</v>
      </c>
      <c r="C78" s="5">
        <v>28</v>
      </c>
      <c r="D78" s="9">
        <v>18.37</v>
      </c>
      <c r="E78" s="9">
        <v>18.100000000000001</v>
      </c>
      <c r="F78" s="6">
        <f t="shared" si="3"/>
        <v>0</v>
      </c>
      <c r="G78" s="1">
        <f t="shared" si="4"/>
        <v>0</v>
      </c>
      <c r="M78" s="11"/>
    </row>
    <row r="79" spans="2:13" x14ac:dyDescent="0.3">
      <c r="B79" t="s">
        <v>93</v>
      </c>
      <c r="C79" s="5">
        <v>16</v>
      </c>
      <c r="D79" s="9">
        <v>85.86</v>
      </c>
      <c r="E79" s="9">
        <v>85.86</v>
      </c>
      <c r="F79" s="6">
        <f t="shared" si="3"/>
        <v>0</v>
      </c>
      <c r="G79" s="1">
        <f t="shared" si="4"/>
        <v>0</v>
      </c>
      <c r="M79" s="11"/>
    </row>
    <row r="80" spans="2:13" x14ac:dyDescent="0.3">
      <c r="B80" t="s">
        <v>94</v>
      </c>
      <c r="C80" s="5">
        <v>8</v>
      </c>
      <c r="D80" s="9">
        <v>0.1</v>
      </c>
      <c r="E80" s="9">
        <v>0.48</v>
      </c>
      <c r="F80" s="6">
        <f t="shared" si="3"/>
        <v>0.38</v>
      </c>
      <c r="G80" s="1">
        <f t="shared" si="4"/>
        <v>3.8</v>
      </c>
      <c r="M80" s="11"/>
    </row>
    <row r="81" spans="2:13" x14ac:dyDescent="0.3">
      <c r="B81" t="s">
        <v>95</v>
      </c>
      <c r="C81" s="5">
        <v>1</v>
      </c>
      <c r="D81" s="9">
        <v>0</v>
      </c>
      <c r="E81" s="9">
        <v>0</v>
      </c>
      <c r="F81" s="6">
        <f t="shared" si="3"/>
        <v>0</v>
      </c>
      <c r="G81" s="1">
        <f t="shared" si="4"/>
        <v>0</v>
      </c>
      <c r="M81" s="11"/>
    </row>
    <row r="82" spans="2:13" x14ac:dyDescent="0.3">
      <c r="B82" t="s">
        <v>96</v>
      </c>
      <c r="C82" s="5">
        <v>20</v>
      </c>
      <c r="D82" s="9">
        <v>155.91999999999999</v>
      </c>
      <c r="E82" s="9">
        <v>155.91999999999999</v>
      </c>
      <c r="F82" s="6">
        <f t="shared" si="3"/>
        <v>0</v>
      </c>
      <c r="G82" s="1">
        <f t="shared" si="4"/>
        <v>0</v>
      </c>
      <c r="M82" s="11"/>
    </row>
    <row r="83" spans="2:13" x14ac:dyDescent="0.3">
      <c r="B83" t="s">
        <v>97</v>
      </c>
      <c r="C83" s="5">
        <v>12</v>
      </c>
      <c r="D83" s="9">
        <v>93.73</v>
      </c>
      <c r="E83" s="9">
        <v>93.73</v>
      </c>
      <c r="F83" s="6">
        <f t="shared" si="3"/>
        <v>0</v>
      </c>
      <c r="G83" s="1">
        <f t="shared" si="4"/>
        <v>0</v>
      </c>
      <c r="M83" s="11"/>
    </row>
    <row r="84" spans="2:13" x14ac:dyDescent="0.3">
      <c r="B84" t="s">
        <v>98</v>
      </c>
      <c r="C84" s="5">
        <v>7</v>
      </c>
      <c r="D84" s="9">
        <v>22.01</v>
      </c>
      <c r="E84" s="9">
        <v>33.51</v>
      </c>
      <c r="F84" s="6">
        <f t="shared" si="3"/>
        <v>11.499999999999996</v>
      </c>
      <c r="G84" s="1">
        <f t="shared" si="4"/>
        <v>0.52248977737392077</v>
      </c>
      <c r="M84" s="11"/>
    </row>
    <row r="85" spans="2:13" x14ac:dyDescent="0.3">
      <c r="B85" t="s">
        <v>99</v>
      </c>
      <c r="C85" s="5">
        <v>7</v>
      </c>
      <c r="D85" s="9">
        <v>0</v>
      </c>
      <c r="E85" s="9">
        <v>0.06</v>
      </c>
      <c r="F85" s="6">
        <f t="shared" si="3"/>
        <v>0.06</v>
      </c>
      <c r="G85" s="1">
        <f t="shared" si="4"/>
        <v>0</v>
      </c>
      <c r="M85" s="11"/>
    </row>
    <row r="86" spans="2:13" x14ac:dyDescent="0.3">
      <c r="B86" t="s">
        <v>100</v>
      </c>
      <c r="C86" s="5">
        <v>74</v>
      </c>
      <c r="D86" s="9">
        <v>318.38</v>
      </c>
      <c r="E86" s="9">
        <v>413.15</v>
      </c>
      <c r="F86" s="6">
        <f t="shared" si="3"/>
        <v>94.769999999999982</v>
      </c>
      <c r="G86" s="1">
        <f t="shared" si="4"/>
        <v>0.29766316979709778</v>
      </c>
      <c r="M86" s="11"/>
    </row>
    <row r="87" spans="2:13" x14ac:dyDescent="0.3">
      <c r="B87" t="s">
        <v>101</v>
      </c>
      <c r="C87" s="5">
        <v>157</v>
      </c>
      <c r="D87" s="9">
        <v>2408.08</v>
      </c>
      <c r="E87" s="9">
        <v>2672.73</v>
      </c>
      <c r="F87" s="6">
        <f t="shared" si="3"/>
        <v>264.65000000000009</v>
      </c>
      <c r="G87" s="1">
        <f t="shared" si="4"/>
        <v>0.10990083385934027</v>
      </c>
      <c r="M87" s="11"/>
    </row>
    <row r="88" spans="2:13" x14ac:dyDescent="0.3">
      <c r="B88" t="s">
        <v>102</v>
      </c>
      <c r="C88" s="5">
        <v>3</v>
      </c>
      <c r="D88" s="9">
        <v>427.9</v>
      </c>
      <c r="E88" s="9">
        <v>436.4</v>
      </c>
      <c r="F88" s="6">
        <f t="shared" si="3"/>
        <v>8.5</v>
      </c>
      <c r="G88" s="1">
        <f t="shared" si="4"/>
        <v>1.9864454311755084E-2</v>
      </c>
      <c r="M88" s="11"/>
    </row>
    <row r="89" spans="2:13" x14ac:dyDescent="0.3">
      <c r="B89" t="s">
        <v>103</v>
      </c>
      <c r="C89" s="5">
        <v>20</v>
      </c>
      <c r="D89" s="9">
        <v>8.17</v>
      </c>
      <c r="E89" s="9">
        <v>8.17</v>
      </c>
      <c r="F89" s="6">
        <f t="shared" si="3"/>
        <v>0</v>
      </c>
      <c r="G89" s="1">
        <f t="shared" si="4"/>
        <v>0</v>
      </c>
      <c r="M89" s="11"/>
    </row>
    <row r="90" spans="2:13" x14ac:dyDescent="0.3">
      <c r="B90" t="s">
        <v>104</v>
      </c>
      <c r="C90" s="5">
        <v>13</v>
      </c>
      <c r="D90" s="9">
        <v>448.5</v>
      </c>
      <c r="E90" s="9">
        <v>449.37</v>
      </c>
      <c r="F90" s="6">
        <f t="shared" si="3"/>
        <v>0.87000000000000455</v>
      </c>
      <c r="G90" s="1">
        <f t="shared" si="4"/>
        <v>1.939799331103689E-3</v>
      </c>
      <c r="M90" s="11"/>
    </row>
    <row r="91" spans="2:13" x14ac:dyDescent="0.3">
      <c r="B91" t="s">
        <v>105</v>
      </c>
      <c r="C91" s="5">
        <v>5</v>
      </c>
      <c r="D91" s="9">
        <v>1785.9</v>
      </c>
      <c r="E91" s="9">
        <v>1786.9</v>
      </c>
      <c r="F91" s="6">
        <f t="shared" si="3"/>
        <v>1</v>
      </c>
      <c r="G91" s="1">
        <f t="shared" si="4"/>
        <v>5.5994176605633013E-4</v>
      </c>
      <c r="M91" s="11"/>
    </row>
    <row r="92" spans="2:13" x14ac:dyDescent="0.3">
      <c r="B92" t="s">
        <v>106</v>
      </c>
      <c r="C92" s="5">
        <v>38</v>
      </c>
      <c r="D92" s="9">
        <v>47.73</v>
      </c>
      <c r="E92" s="9">
        <v>52.31</v>
      </c>
      <c r="F92" s="6">
        <f t="shared" si="3"/>
        <v>4.5800000000000054</v>
      </c>
      <c r="G92" s="1">
        <f t="shared" si="4"/>
        <v>9.5956421537816999E-2</v>
      </c>
      <c r="M92" s="11"/>
    </row>
    <row r="93" spans="2:13" x14ac:dyDescent="0.3">
      <c r="B93" t="s">
        <v>107</v>
      </c>
      <c r="C93" s="5">
        <v>1</v>
      </c>
      <c r="D93" s="9">
        <v>74.900000000000006</v>
      </c>
      <c r="E93" s="9">
        <v>74.900000000000006</v>
      </c>
      <c r="F93" s="6">
        <f t="shared" si="3"/>
        <v>0</v>
      </c>
      <c r="G93" s="1">
        <f t="shared" si="4"/>
        <v>0</v>
      </c>
      <c r="M93" s="11"/>
    </row>
    <row r="94" spans="2:13" x14ac:dyDescent="0.3">
      <c r="B94" t="s">
        <v>108</v>
      </c>
      <c r="C94" s="5">
        <v>12</v>
      </c>
      <c r="D94" s="9">
        <v>8.81</v>
      </c>
      <c r="E94" s="9">
        <v>8.81</v>
      </c>
      <c r="F94" s="6">
        <f t="shared" si="3"/>
        <v>0</v>
      </c>
      <c r="G94" s="1">
        <f t="shared" si="4"/>
        <v>0</v>
      </c>
      <c r="M94" s="11"/>
    </row>
    <row r="95" spans="2:13" x14ac:dyDescent="0.3">
      <c r="B95" t="s">
        <v>109</v>
      </c>
      <c r="C95" s="5">
        <v>0</v>
      </c>
      <c r="D95" s="9">
        <v>0</v>
      </c>
      <c r="E95" s="9">
        <v>0</v>
      </c>
      <c r="F95" s="6">
        <f t="shared" si="3"/>
        <v>0</v>
      </c>
      <c r="G95" s="1">
        <f t="shared" si="4"/>
        <v>0</v>
      </c>
      <c r="M95" s="11"/>
    </row>
    <row r="96" spans="2:13" x14ac:dyDescent="0.3">
      <c r="B96" t="s">
        <v>110</v>
      </c>
      <c r="C96" s="5">
        <v>1</v>
      </c>
      <c r="D96" s="9">
        <v>0</v>
      </c>
      <c r="E96" s="9">
        <v>0</v>
      </c>
      <c r="F96" s="6">
        <f t="shared" si="3"/>
        <v>0</v>
      </c>
      <c r="G96" s="1">
        <f t="shared" si="4"/>
        <v>0</v>
      </c>
      <c r="M96" s="11"/>
    </row>
    <row r="97" spans="2:13" x14ac:dyDescent="0.3">
      <c r="B97" t="s">
        <v>111</v>
      </c>
      <c r="C97" s="5">
        <v>4149</v>
      </c>
      <c r="D97" s="9">
        <v>45819.83</v>
      </c>
      <c r="E97" s="9">
        <v>49816.639999999999</v>
      </c>
      <c r="F97" s="6">
        <f t="shared" si="3"/>
        <v>3996.8099999999977</v>
      </c>
      <c r="G97" s="1">
        <f t="shared" si="4"/>
        <v>8.7228826470984233E-2</v>
      </c>
      <c r="M97" s="11"/>
    </row>
    <row r="98" spans="2:13" x14ac:dyDescent="0.3">
      <c r="B98" t="s">
        <v>112</v>
      </c>
      <c r="C98" s="5">
        <v>3577</v>
      </c>
      <c r="D98" s="9">
        <v>39905.760000000002</v>
      </c>
      <c r="E98" s="9">
        <v>44094.65</v>
      </c>
      <c r="F98" s="6">
        <f t="shared" si="3"/>
        <v>4188.8899999999994</v>
      </c>
      <c r="G98" s="1">
        <f t="shared" si="4"/>
        <v>0.10496955827930603</v>
      </c>
      <c r="M98" s="11"/>
    </row>
    <row r="100" spans="2:13" x14ac:dyDescent="0.3">
      <c r="B100" s="20" t="s">
        <v>133</v>
      </c>
    </row>
  </sheetData>
  <sheetProtection algorithmName="SHA-512" hashValue="aDg7r9arpAy802hQjAC5N7CVITxymI6LahGTDh8T6WAGX5Uov4P7UHBq8Z/LdiTbhsUePHWR014GMiiNpya6qw==" saltValue="ZSWVaEGjKY0UGcnheLqZ8Q==" spinCount="100000" sheet="1" objects="1" scenarios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6 S E V r b R x V e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R X M c L x i m n E y Q 5 w a + A h v 3 P t s f y J d 9 7 f p O C w 3 h a s P J F D l 5 f x A P U E s D B B Q A A g A I A A e k h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p I R W K I p H u A 4 A A A A R A A A A E w A c A E Z v c m 1 1 b G F z L 1 N l Y 3 R p b 2 4 x L m 0 g o h g A K K A U A A A A A A A A A A A A A A A A A A A A A A A A A A A A K 0 5 N L s n M z 1 M I h t C G 1 g B Q S w E C L Q A U A A I A C A A H p I R W t t H F V 6 U A A A D 2 A A A A E g A A A A A A A A A A A A A A A A A A A A A A Q 2 9 u Z m l n L 1 B h Y 2 t h Z 2 U u e G 1 s U E s B A i 0 A F A A C A A g A B 6 S E V g / K 6 a u k A A A A 6 Q A A A B M A A A A A A A A A A A A A A A A A 8 Q A A A F t D b 2 5 0 Z W 5 0 X 1 R 5 c G V z X S 5 4 b W x Q S w E C L Q A U A A I A C A A H p I R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b R 7 w 6 p x x E C r 6 X H t W 8 d M h w A A A A A C A A A A A A A Q Z g A A A A E A A C A A A A C 1 Y 3 R R 9 F r T 8 P f I I F m O O i 0 W 8 0 / 3 E L a V o 1 w N Y t p k M S 5 / D g A A A A A O g A A A A A I A A C A A A A A B k Q o M 9 x 4 N X k Q 3 G 3 M t Y j d 1 V H I q J t 7 E i W a C d Q + s S m 7 3 Z V A A A A A F d F L 1 i V P r N f w X T r 6 q 5 w 5 O d 0 o f I F p b c 3 j f D j T K C j o l v i W M v H J 3 z G / q I B S + u V 3 k 3 R g O 6 Y L e p s K 5 A + d J V M B d 1 p 5 B t S 7 g u l f p y N 9 y f t U g e r C M q 0 A A A A D m i c o x h B v u 9 d W Y z l + + h a U E W Z s A G Y 0 T t s S p Y W G r B 5 d v E S y G F b F x S I 2 V + Z K Y f h B D B Y 4 n e W Q N H M n C 2 I G e p d D L J 0 1 6 < / D a t a M a s h u p > 
</file>

<file path=customXml/itemProps1.xml><?xml version="1.0" encoding="utf-8"?>
<ds:datastoreItem xmlns:ds="http://schemas.openxmlformats.org/officeDocument/2006/customXml" ds:itemID="{9E287053-76D0-48CC-9513-1ABAE13D1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Valuation</vt:lpstr>
      <vt:lpstr>Sensex-Val</vt:lpstr>
      <vt:lpstr>Data&gt;</vt:lpstr>
      <vt:lpstr>ExpDiv&amp;BB</vt:lpstr>
      <vt:lpstr>SensexEPSGrowth</vt:lpstr>
      <vt:lpstr>SensexHistorical</vt:lpstr>
      <vt:lpstr>RfrHistorical</vt:lpstr>
      <vt:lpstr>ERPHistorical</vt:lpstr>
      <vt:lpstr>2022-BBData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GUPTA</dc:creator>
  <cp:lastModifiedBy>Ishan Gupta</cp:lastModifiedBy>
  <dcterms:created xsi:type="dcterms:W3CDTF">2023-04-04T14:31:53Z</dcterms:created>
  <dcterms:modified xsi:type="dcterms:W3CDTF">2023-10-12T10:24:30Z</dcterms:modified>
</cp:coreProperties>
</file>