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oari\Downloads\Projects\Finance\"/>
    </mc:Choice>
  </mc:AlternateContent>
  <xr:revisionPtr revIDLastSave="0" documentId="13_ncr:1_{61DE156A-C40B-43E6-9A46-EF63681E76EC}" xr6:coauthVersionLast="47" xr6:coauthVersionMax="47" xr10:uidLastSave="{00000000-0000-0000-0000-000000000000}"/>
  <bookViews>
    <workbookView xWindow="-108" yWindow="-108" windowWidth="23256" windowHeight="12456" xr2:uid="{E63D3E7F-0824-40BA-B9E1-F878E22FAE87}"/>
  </bookViews>
  <sheets>
    <sheet name="BS" sheetId="1" r:id="rId1"/>
    <sheet name="PL" sheetId="2" r:id="rId2"/>
    <sheet name="Formulas" sheetId="6" r:id="rId3"/>
    <sheet name="Table" sheetId="7" r:id="rId4"/>
    <sheet name="Sheet1" sheetId="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7" l="1"/>
  <c r="G12" i="7"/>
  <c r="G6" i="7"/>
  <c r="G7" i="7"/>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B17" i="2"/>
  <c r="H6" i="7"/>
  <c r="I6" i="7"/>
  <c r="J6" i="7"/>
  <c r="K6" i="7"/>
  <c r="H61" i="7"/>
  <c r="I61" i="7"/>
  <c r="J61" i="7"/>
  <c r="K61" i="7"/>
  <c r="G61" i="7"/>
  <c r="H45" i="7"/>
  <c r="I45" i="7"/>
  <c r="J45" i="7"/>
  <c r="K45" i="7"/>
  <c r="G45" i="7"/>
  <c r="H57" i="7"/>
  <c r="I57" i="7"/>
  <c r="J57" i="7"/>
  <c r="K57" i="7"/>
  <c r="G57" i="7"/>
  <c r="H55" i="7"/>
  <c r="I55" i="7"/>
  <c r="J55" i="7"/>
  <c r="K55" i="7"/>
  <c r="G55" i="7"/>
  <c r="H53" i="7"/>
  <c r="I53" i="7"/>
  <c r="J53" i="7"/>
  <c r="K53" i="7"/>
  <c r="G53" i="7"/>
  <c r="H72" i="7"/>
  <c r="I72" i="7"/>
  <c r="J72" i="7"/>
  <c r="K72" i="7"/>
  <c r="G72" i="7"/>
  <c r="G23" i="7"/>
  <c r="H73" i="7"/>
  <c r="I73" i="7"/>
  <c r="J73" i="7"/>
  <c r="K73" i="7"/>
  <c r="G73" i="7"/>
  <c r="H74" i="7"/>
  <c r="I74" i="7"/>
  <c r="J74" i="7"/>
  <c r="K74" i="7"/>
  <c r="G74" i="7"/>
  <c r="H68" i="7"/>
  <c r="H67" i="7" s="1"/>
  <c r="H66" i="7" s="1"/>
  <c r="I68" i="7"/>
  <c r="I67" i="7" s="1"/>
  <c r="I66" i="7" s="1"/>
  <c r="J68" i="7"/>
  <c r="J67" i="7" s="1"/>
  <c r="J66" i="7" s="1"/>
  <c r="K68" i="7"/>
  <c r="K67" i="7" s="1"/>
  <c r="K66" i="7" s="1"/>
  <c r="G68" i="7"/>
  <c r="G67" i="7" s="1"/>
  <c r="G66" i="7" s="1"/>
  <c r="H64" i="7"/>
  <c r="I64" i="7"/>
  <c r="J64" i="7"/>
  <c r="K64" i="7"/>
  <c r="G64" i="7"/>
  <c r="H9" i="7"/>
  <c r="I9" i="7"/>
  <c r="J9" i="7"/>
  <c r="K9" i="7"/>
  <c r="G9" i="7"/>
  <c r="H7" i="7"/>
  <c r="I7" i="7"/>
  <c r="J7" i="7"/>
  <c r="K7" i="7"/>
  <c r="H4" i="7"/>
  <c r="I4" i="7"/>
  <c r="J4" i="7"/>
  <c r="K4" i="7"/>
  <c r="G4" i="7"/>
  <c r="H51" i="7"/>
  <c r="H50" i="7" s="1"/>
  <c r="I51" i="7"/>
  <c r="I50" i="7" s="1"/>
  <c r="J51" i="7"/>
  <c r="J50" i="7" s="1"/>
  <c r="K51" i="7"/>
  <c r="K50" i="7" s="1"/>
  <c r="G51" i="7"/>
  <c r="G50" i="7" s="1"/>
  <c r="H48" i="7"/>
  <c r="H47" i="7" s="1"/>
  <c r="I48" i="7"/>
  <c r="I47" i="7" s="1"/>
  <c r="J48" i="7"/>
  <c r="J47" i="7" s="1"/>
  <c r="K48" i="7"/>
  <c r="K47" i="7" s="1"/>
  <c r="G48" i="7"/>
  <c r="G47" i="7" s="1"/>
  <c r="H41" i="7"/>
  <c r="H40" i="7" s="1"/>
  <c r="H43" i="7" s="1"/>
  <c r="I41" i="7"/>
  <c r="I40" i="7" s="1"/>
  <c r="I43" i="7" s="1"/>
  <c r="J41" i="7"/>
  <c r="J40" i="7" s="1"/>
  <c r="J43" i="7" s="1"/>
  <c r="K41" i="7"/>
  <c r="K40" i="7" s="1"/>
  <c r="K43" i="7" s="1"/>
  <c r="G41" i="7"/>
  <c r="G40" i="7" s="1"/>
  <c r="G43" i="7" s="1"/>
  <c r="H36" i="7"/>
  <c r="I36" i="7"/>
  <c r="J36" i="7"/>
  <c r="K36" i="7"/>
  <c r="G36" i="7"/>
  <c r="H32" i="7"/>
  <c r="I32" i="7"/>
  <c r="J32" i="7"/>
  <c r="K32" i="7"/>
  <c r="G32" i="7"/>
  <c r="H29" i="7"/>
  <c r="H28" i="7" s="1"/>
  <c r="I29" i="7"/>
  <c r="I28" i="7" s="1"/>
  <c r="J29" i="7"/>
  <c r="J28" i="7" s="1"/>
  <c r="K29" i="7"/>
  <c r="K28" i="7" s="1"/>
  <c r="G29" i="7"/>
  <c r="G28" i="7" s="1"/>
  <c r="H26" i="7"/>
  <c r="H25" i="7" s="1"/>
  <c r="I26" i="7"/>
  <c r="I25" i="7" s="1"/>
  <c r="J26" i="7"/>
  <c r="J25" i="7" s="1"/>
  <c r="K26" i="7"/>
  <c r="K25" i="7" s="1"/>
  <c r="G26" i="7"/>
  <c r="G25" i="7" s="1"/>
  <c r="H23" i="7"/>
  <c r="I23" i="7"/>
  <c r="J23" i="7"/>
  <c r="K23" i="7"/>
  <c r="H18" i="7"/>
  <c r="H17" i="7" s="1"/>
  <c r="I18" i="7"/>
  <c r="I17" i="7" s="1"/>
  <c r="J18" i="7"/>
  <c r="J17" i="7" s="1"/>
  <c r="K18" i="7"/>
  <c r="K17" i="7" s="1"/>
  <c r="G17" i="7"/>
  <c r="H15" i="7"/>
  <c r="I15" i="7"/>
  <c r="J15" i="7"/>
  <c r="K15" i="7"/>
  <c r="G15" i="7"/>
  <c r="K13" i="7"/>
  <c r="J13" i="7"/>
  <c r="I13" i="7"/>
  <c r="H13" i="7"/>
  <c r="G13" i="7"/>
  <c r="G71" i="7" l="1"/>
  <c r="K71" i="7"/>
  <c r="J71" i="7"/>
  <c r="I71" i="7"/>
  <c r="H71" i="7"/>
  <c r="I59" i="7"/>
  <c r="H59" i="7"/>
  <c r="J59" i="7"/>
  <c r="G59" i="7"/>
  <c r="K59" i="7"/>
  <c r="G11" i="7"/>
  <c r="G35" i="7"/>
  <c r="G34" i="7" s="1"/>
  <c r="G38" i="7" s="1"/>
  <c r="H12" i="7"/>
  <c r="H11" i="7" s="1"/>
  <c r="H35" i="7"/>
  <c r="H34" i="7" s="1"/>
  <c r="H38" i="7" s="1"/>
  <c r="I12" i="7"/>
  <c r="I11" i="7" s="1"/>
  <c r="I35" i="7"/>
  <c r="I34" i="7" s="1"/>
  <c r="I38" i="7" s="1"/>
  <c r="J12" i="7"/>
  <c r="J11" i="7" s="1"/>
  <c r="J35" i="7"/>
  <c r="J34" i="7" s="1"/>
  <c r="J38" i="7" s="1"/>
  <c r="K12" i="7"/>
  <c r="K11" i="7" s="1"/>
  <c r="K35" i="7"/>
  <c r="K34" i="7" s="1"/>
  <c r="K38" i="7" s="1"/>
  <c r="I21" i="7"/>
  <c r="I20" i="7" s="1"/>
  <c r="H31" i="7"/>
  <c r="K31" i="7"/>
  <c r="J31" i="7"/>
  <c r="I31" i="7"/>
  <c r="J21" i="7"/>
  <c r="J20" i="7" s="1"/>
  <c r="G31" i="7"/>
  <c r="H21" i="7"/>
  <c r="H20" i="7" s="1"/>
  <c r="G21" i="7"/>
  <c r="G20" i="7" s="1"/>
  <c r="K21" i="7"/>
  <c r="K20" i="7" s="1"/>
</calcChain>
</file>

<file path=xl/sharedStrings.xml><?xml version="1.0" encoding="utf-8"?>
<sst xmlns="http://schemas.openxmlformats.org/spreadsheetml/2006/main" count="214" uniqueCount="201">
  <si>
    <t>Tata Steel Ltd. Balance Sheet (New) - Standalone - Actual - Abridged- [INR-Crore]</t>
  </si>
  <si>
    <t>DESCRIPTION</t>
  </si>
  <si>
    <t>EQUITY AND LIABILITIES</t>
  </si>
  <si>
    <t>Share Capital</t>
  </si>
  <si>
    <t>Share Warrants &amp; Outstandings</t>
  </si>
  <si>
    <t>Total Reserves</t>
  </si>
  <si>
    <t>Shareholder's Funds</t>
  </si>
  <si>
    <t>Long-Term Borrowings</t>
  </si>
  <si>
    <t>Secured Loans</t>
  </si>
  <si>
    <t>Unsecured Loans</t>
  </si>
  <si>
    <t>Deferred Tax Assets / Liabilities</t>
  </si>
  <si>
    <t>Other Long Term Liabilities</t>
  </si>
  <si>
    <t>Long Term Trade Payables</t>
  </si>
  <si>
    <t>Long Term Provisions</t>
  </si>
  <si>
    <t>Total Non-Current Liabilities</t>
  </si>
  <si>
    <t>Current Liabilities</t>
  </si>
  <si>
    <t>Trade Payables</t>
  </si>
  <si>
    <t>Other Current Liabilities</t>
  </si>
  <si>
    <t>Short Term Borrowings</t>
  </si>
  <si>
    <t>Short Term Provisions</t>
  </si>
  <si>
    <t>Total Current Liabilities</t>
  </si>
  <si>
    <t>Total Liabilities</t>
  </si>
  <si>
    <t>ASSETS</t>
  </si>
  <si>
    <t>Non-Current Assets</t>
  </si>
  <si>
    <t>Gross Block</t>
  </si>
  <si>
    <t>Less: Accumulated Depreciation</t>
  </si>
  <si>
    <t>Less: Impairment of Assets</t>
  </si>
  <si>
    <t>Net Block</t>
  </si>
  <si>
    <t>Lease Adjustment A/c</t>
  </si>
  <si>
    <t>Capital Work in Progress</t>
  </si>
  <si>
    <t>Intangible assets under development</t>
  </si>
  <si>
    <t>Pre-operative Expenses pending</t>
  </si>
  <si>
    <t>Assets in transit</t>
  </si>
  <si>
    <t>Non Current Investments</t>
  </si>
  <si>
    <t>Long Term Loans &amp; Advances</t>
  </si>
  <si>
    <t>Other Non Current Assets</t>
  </si>
  <si>
    <t>Total Non-Current Assets</t>
  </si>
  <si>
    <t>Current Assets  Loans &amp; Advances</t>
  </si>
  <si>
    <t>Currents Investments</t>
  </si>
  <si>
    <t>Inventories</t>
  </si>
  <si>
    <t>Sundry Debtors</t>
  </si>
  <si>
    <t>Cash and Bank</t>
  </si>
  <si>
    <t>Other Current Assets</t>
  </si>
  <si>
    <t>Short Term Loans and Advances</t>
  </si>
  <si>
    <t>Total Current Assets</t>
  </si>
  <si>
    <t>Net Current Assets (Including Current Investments)</t>
  </si>
  <si>
    <t>Total Current Assets Excluding Current Investments</t>
  </si>
  <si>
    <t>Miscellaneous Expenses not written off</t>
  </si>
  <si>
    <t>Total Assets</t>
  </si>
  <si>
    <t>Contingent Liabilities</t>
  </si>
  <si>
    <t>Total Debt (Long Term Plus Short Term)</t>
  </si>
  <si>
    <t>Book Value</t>
  </si>
  <si>
    <t>Adjusted Book Value</t>
  </si>
  <si>
    <t>Source:AceEquity 
 Disclaimer : Accord Fintech Pvt Ltd has taken all the necessary steps and measures in compilation of the Data present  in the AceEquity. We have tried our level best to provide data from reliable source. However, Accord Fintech Pvt Ltd does not  guarantee the accuracy,adequacy or completeness of any Data in the AceEquity and is not responsible for any errors or omissions  or for the results obtained from the use of such Data. Accord Fintech especially states that it has no financial liability  whatsoever to the users of AceEquity.Accord or any of its directors/ employees/ representatives does not accept any liability  for any direct or consequential loss arising from the use of the Data contained in the AceEquity or any data  generated from the AceEquity.</t>
  </si>
  <si>
    <t>Tata Steel Ltd. Profit And  Loss - Standalone - Actual - Abridged- [INR-Crore]</t>
  </si>
  <si>
    <t>No of Months</t>
  </si>
  <si>
    <t>INCOME :</t>
  </si>
  <si>
    <t>Gross Sales</t>
  </si>
  <si>
    <t>Less: Inter divisional transfers</t>
  </si>
  <si>
    <t>Less: Sales Returns</t>
  </si>
  <si>
    <t>Less: Excise / GST</t>
  </si>
  <si>
    <t>Net Sales</t>
  </si>
  <si>
    <t>EXPENDITURE :</t>
  </si>
  <si>
    <t>Increase/Decrease in Stock</t>
  </si>
  <si>
    <t>Raw Material Consumed</t>
  </si>
  <si>
    <t>Power &amp; Fuel Cost</t>
  </si>
  <si>
    <t>Employee Cost</t>
  </si>
  <si>
    <t>Other Manufacturing Expenses</t>
  </si>
  <si>
    <t>COGS</t>
  </si>
  <si>
    <t>General and Administration Expenses</t>
  </si>
  <si>
    <t>Selling and Distribution Expenses</t>
  </si>
  <si>
    <t>Miscellaneous Expenses</t>
  </si>
  <si>
    <t>Less: Expenses Capitalised</t>
  </si>
  <si>
    <t>Total Expenditure</t>
  </si>
  <si>
    <t>Operating Profit (Excl OI)</t>
  </si>
  <si>
    <t>Other Income</t>
  </si>
  <si>
    <t>Operating Profit</t>
  </si>
  <si>
    <t>Interest</t>
  </si>
  <si>
    <t>PBDT</t>
  </si>
  <si>
    <t>Depreciation</t>
  </si>
  <si>
    <t>Profit Before Taxation &amp; Exceptional Items</t>
  </si>
  <si>
    <t>Exceptional Income / Expenses</t>
  </si>
  <si>
    <t>Profit Before Tax</t>
  </si>
  <si>
    <t>Provision for Tax</t>
  </si>
  <si>
    <t>Profit After Tax</t>
  </si>
  <si>
    <t>Extra items</t>
  </si>
  <si>
    <t>Adjustments to PAT</t>
  </si>
  <si>
    <t>Profit Balance B/F</t>
  </si>
  <si>
    <t>Appropriations</t>
  </si>
  <si>
    <t>Equity Dividend %</t>
  </si>
  <si>
    <t>Earnings Per Share(Calculated)</t>
  </si>
  <si>
    <t>Adjusted EPS</t>
  </si>
  <si>
    <t>MPS</t>
  </si>
  <si>
    <t>Face Value</t>
  </si>
  <si>
    <t>S.No.</t>
  </si>
  <si>
    <t>Ratios</t>
  </si>
  <si>
    <t>Formulaes</t>
  </si>
  <si>
    <t>Liquidity Ratio</t>
  </si>
  <si>
    <r>
      <rPr>
        <b/>
        <sz val="11"/>
        <color theme="1"/>
        <rFont val="Calibri"/>
        <family val="2"/>
        <scheme val="minor"/>
      </rPr>
      <t>(1) Current Ratio :</t>
    </r>
    <r>
      <rPr>
        <sz val="11"/>
        <color theme="1"/>
        <rFont val="Calibri"/>
        <family val="2"/>
        <scheme val="minor"/>
      </rPr>
      <t xml:space="preserve"> Current Assets / Current Liabilities</t>
    </r>
  </si>
  <si>
    <r>
      <rPr>
        <b/>
        <sz val="11"/>
        <color theme="1"/>
        <rFont val="Calibri"/>
        <family val="2"/>
        <scheme val="minor"/>
      </rPr>
      <t>(2) Quick Ratio :</t>
    </r>
    <r>
      <rPr>
        <sz val="11"/>
        <color theme="1"/>
        <rFont val="Calibri"/>
        <family val="2"/>
        <scheme val="minor"/>
      </rPr>
      <t xml:space="preserve"> Quick Assets/Current Liabilities</t>
    </r>
  </si>
  <si>
    <r>
      <rPr>
        <sz val="10"/>
        <color rgb="FF000000"/>
        <rFont val="Calibri"/>
        <family val="2"/>
        <scheme val="minor"/>
      </rPr>
      <t xml:space="preserve">        </t>
    </r>
    <r>
      <rPr>
        <i/>
        <sz val="10"/>
        <color rgb="FF000000"/>
        <rFont val="Calibri"/>
        <family val="2"/>
        <scheme val="minor"/>
      </rPr>
      <t xml:space="preserve"> &gt;  Quick Assets = Total current Assets - Inventories</t>
    </r>
  </si>
  <si>
    <r>
      <rPr>
        <b/>
        <sz val="11"/>
        <color theme="1"/>
        <rFont val="Calibri"/>
        <family val="2"/>
        <scheme val="minor"/>
      </rPr>
      <t>(3) Cash Ratio or Absolute cash ratio :</t>
    </r>
    <r>
      <rPr>
        <sz val="11"/>
        <color theme="1"/>
        <rFont val="Calibri"/>
        <family val="2"/>
        <scheme val="minor"/>
      </rPr>
      <t xml:space="preserve"> Cash &amp; Bank / Current Liabilities</t>
    </r>
  </si>
  <si>
    <t>Profitability Ratio</t>
  </si>
  <si>
    <r>
      <rPr>
        <b/>
        <sz val="11"/>
        <color rgb="FF000000"/>
        <rFont val="Calibri"/>
        <family val="2"/>
        <scheme val="minor"/>
      </rPr>
      <t xml:space="preserve">(1) Gross Profit Margin : </t>
    </r>
    <r>
      <rPr>
        <sz val="11"/>
        <color rgb="FF000000"/>
        <rFont val="Calibri"/>
        <family val="2"/>
        <scheme val="minor"/>
      </rPr>
      <t xml:space="preserve"> (Gross Profit / Net Sales)* 100</t>
    </r>
  </si>
  <si>
    <r>
      <rPr>
        <sz val="10"/>
        <color rgb="FF000000"/>
        <rFont val="Times New Roman"/>
        <family val="1"/>
      </rPr>
      <t xml:space="preserve">         &gt;</t>
    </r>
    <r>
      <rPr>
        <sz val="11"/>
        <color rgb="FF000000"/>
        <rFont val="Times New Roman"/>
        <family val="1"/>
      </rPr>
      <t xml:space="preserve"> </t>
    </r>
    <r>
      <rPr>
        <sz val="10"/>
        <color rgb="FF000000"/>
        <rFont val="Calibri"/>
        <family val="2"/>
        <scheme val="minor"/>
      </rPr>
      <t xml:space="preserve">COGS = </t>
    </r>
    <r>
      <rPr>
        <i/>
        <sz val="10"/>
        <color rgb="FF000000"/>
        <rFont val="Calibri"/>
        <family val="2"/>
        <scheme val="minor"/>
      </rPr>
      <t xml:space="preserve">Increase / Decrease in stock + </t>
    </r>
  </si>
  <si>
    <t xml:space="preserve">                           Raw material consumed + </t>
  </si>
  <si>
    <t xml:space="preserve">                           Power and fuel cost + </t>
  </si>
  <si>
    <t xml:space="preserve">                           Employee Cost + </t>
  </si>
  <si>
    <t xml:space="preserve">                           Other manufacturing Expenses</t>
  </si>
  <si>
    <r>
      <rPr>
        <b/>
        <sz val="11"/>
        <color rgb="FF000000"/>
        <rFont val="Calibri"/>
        <family val="2"/>
        <scheme val="minor"/>
      </rPr>
      <t>(2) Operating profit margin :</t>
    </r>
    <r>
      <rPr>
        <sz val="11"/>
        <color rgb="FF000000"/>
        <rFont val="Calibri"/>
        <family val="2"/>
        <scheme val="minor"/>
      </rPr>
      <t xml:space="preserve"> (Operating profit / Net sales) *100</t>
    </r>
  </si>
  <si>
    <r>
      <rPr>
        <b/>
        <sz val="11"/>
        <color theme="1"/>
        <rFont val="Calibri"/>
        <family val="2"/>
        <scheme val="minor"/>
      </rPr>
      <t xml:space="preserve">(3) EBIT / PBIT Margin : </t>
    </r>
    <r>
      <rPr>
        <sz val="11"/>
        <color theme="1"/>
        <rFont val="Calibri"/>
        <family val="2"/>
        <scheme val="minor"/>
      </rPr>
      <t>(EBIT / Net sales)*100</t>
    </r>
  </si>
  <si>
    <r>
      <t xml:space="preserve">          </t>
    </r>
    <r>
      <rPr>
        <i/>
        <sz val="10"/>
        <color theme="1"/>
        <rFont val="Calibri"/>
        <family val="2"/>
        <scheme val="minor"/>
      </rPr>
      <t xml:space="preserve"> &gt; EBIT = Operating profit - Depreciation</t>
    </r>
  </si>
  <si>
    <r>
      <rPr>
        <b/>
        <sz val="11"/>
        <color theme="1"/>
        <rFont val="Calibri"/>
        <family val="2"/>
        <scheme val="minor"/>
      </rPr>
      <t>(4) EBT / PBT margin :</t>
    </r>
    <r>
      <rPr>
        <sz val="11"/>
        <color theme="1"/>
        <rFont val="Calibri"/>
        <family val="2"/>
        <scheme val="minor"/>
      </rPr>
      <t xml:space="preserve"> (EBT / Net sales)*100</t>
    </r>
  </si>
  <si>
    <t xml:space="preserve">           &gt; EBT = EBIT - Interest</t>
  </si>
  <si>
    <r>
      <rPr>
        <b/>
        <sz val="11"/>
        <color theme="1"/>
        <rFont val="Calibri"/>
        <family val="2"/>
        <scheme val="minor"/>
      </rPr>
      <t>(5) Net profit margin :</t>
    </r>
    <r>
      <rPr>
        <sz val="11"/>
        <color theme="1"/>
        <rFont val="Calibri"/>
        <family val="2"/>
        <scheme val="minor"/>
      </rPr>
      <t xml:space="preserve"> (Profit after tax / Net sales) *100</t>
    </r>
  </si>
  <si>
    <r>
      <rPr>
        <b/>
        <sz val="11"/>
        <color theme="1"/>
        <rFont val="Calibri"/>
        <family val="2"/>
        <scheme val="minor"/>
      </rPr>
      <t>(6) Return on assets :</t>
    </r>
    <r>
      <rPr>
        <sz val="11"/>
        <color theme="1"/>
        <rFont val="Calibri"/>
        <family val="2"/>
        <scheme val="minor"/>
      </rPr>
      <t xml:space="preserve"> (Net profit / Average total assets)*100</t>
    </r>
  </si>
  <si>
    <t xml:space="preserve">           &gt; Average total assets = (Closing balance of previous year + Closing balance of current year) / 2</t>
  </si>
  <si>
    <r>
      <rPr>
        <b/>
        <sz val="11"/>
        <color theme="1"/>
        <rFont val="Calibri"/>
        <family val="2"/>
        <scheme val="minor"/>
      </rPr>
      <t xml:space="preserve">(7) Return on equity :  </t>
    </r>
    <r>
      <rPr>
        <sz val="11"/>
        <color theme="1"/>
        <rFont val="Calibri"/>
        <family val="2"/>
        <scheme val="minor"/>
      </rPr>
      <t>Net sales / Average shareholder's Fund</t>
    </r>
  </si>
  <si>
    <t xml:space="preserve">           &gt; Average shareholder's fund = (Previous year fund + current year fund ) / 2</t>
  </si>
  <si>
    <r>
      <rPr>
        <b/>
        <sz val="12"/>
        <color theme="1"/>
        <rFont val="Calibri"/>
        <family val="2"/>
        <scheme val="minor"/>
      </rPr>
      <t>(8) Return on capital employed :</t>
    </r>
    <r>
      <rPr>
        <sz val="12"/>
        <color theme="1"/>
        <rFont val="Calibri"/>
        <family val="2"/>
        <scheme val="minor"/>
      </rPr>
      <t xml:space="preserve"> EBIT / Average capital employed</t>
    </r>
  </si>
  <si>
    <t xml:space="preserve">            &gt; EBIT = Operating profit - Depreciation</t>
  </si>
  <si>
    <t xml:space="preserve">            &gt; Average capital employed = Total liabilities - Total current liabilities    OR</t>
  </si>
  <si>
    <t xml:space="preserve">            &gt; Average capital employed = (capital employed previous year + capital employed current year) / 2</t>
  </si>
  <si>
    <t xml:space="preserve">            &gt; Capital employed = Shareholder's fund + Total non current liabilities</t>
  </si>
  <si>
    <t xml:space="preserve">Efficiency ratio </t>
  </si>
  <si>
    <r>
      <rPr>
        <b/>
        <sz val="11"/>
        <color theme="1"/>
        <rFont val="Calibri"/>
        <family val="2"/>
        <scheme val="minor"/>
      </rPr>
      <t>(1) Inventory Turnover ratio :</t>
    </r>
    <r>
      <rPr>
        <sz val="11"/>
        <color theme="1"/>
        <rFont val="Calibri"/>
        <family val="2"/>
        <scheme val="minor"/>
      </rPr>
      <t xml:space="preserve">  COGS / Average inventory</t>
    </r>
  </si>
  <si>
    <r>
      <rPr>
        <sz val="10"/>
        <color rgb="FF000000"/>
        <rFont val="Times New Roman"/>
        <family val="1"/>
      </rPr>
      <t xml:space="preserve">            </t>
    </r>
    <r>
      <rPr>
        <sz val="9"/>
        <color rgb="FF000000"/>
        <rFont val="Times New Roman"/>
        <family val="1"/>
      </rPr>
      <t>&gt;</t>
    </r>
    <r>
      <rPr>
        <sz val="11"/>
        <color rgb="FF000000"/>
        <rFont val="Times New Roman"/>
        <family val="1"/>
      </rPr>
      <t xml:space="preserve"> </t>
    </r>
    <r>
      <rPr>
        <sz val="10"/>
        <color rgb="FF000000"/>
        <rFont val="Calibri"/>
        <family val="2"/>
        <scheme val="minor"/>
      </rPr>
      <t xml:space="preserve">COGS = </t>
    </r>
    <r>
      <rPr>
        <i/>
        <sz val="10"/>
        <color rgb="FF000000"/>
        <rFont val="Calibri"/>
        <family val="2"/>
        <scheme val="minor"/>
      </rPr>
      <t xml:space="preserve">Increase / Decrease in stock + </t>
    </r>
  </si>
  <si>
    <t xml:space="preserve">             &gt; Average inventory = (Previous year inventory + current year inventory) / 2</t>
  </si>
  <si>
    <r>
      <rPr>
        <b/>
        <sz val="11"/>
        <color theme="1"/>
        <rFont val="Calibri"/>
        <family val="2"/>
        <scheme val="minor"/>
      </rPr>
      <t>(2) Inventory turnover period :</t>
    </r>
    <r>
      <rPr>
        <sz val="11"/>
        <color theme="1"/>
        <rFont val="Calibri"/>
        <family val="2"/>
        <scheme val="minor"/>
      </rPr>
      <t xml:space="preserve"> 365 / Inventory turnover ratio</t>
    </r>
  </si>
  <si>
    <r>
      <rPr>
        <b/>
        <sz val="11"/>
        <color theme="1"/>
        <rFont val="Calibri"/>
        <family val="2"/>
        <scheme val="minor"/>
      </rPr>
      <t>(3) Debtors tunover ratio :</t>
    </r>
    <r>
      <rPr>
        <sz val="11"/>
        <color theme="1"/>
        <rFont val="Calibri"/>
        <family val="2"/>
        <scheme val="minor"/>
      </rPr>
      <t xml:space="preserve"> Net sales / (Average debtors or sundary debtors)</t>
    </r>
  </si>
  <si>
    <t xml:space="preserve">              &gt; Average debtors = (Previous year sundry debtors + current year sundry debtors) / 2</t>
  </si>
  <si>
    <r>
      <rPr>
        <b/>
        <sz val="11"/>
        <color theme="1"/>
        <rFont val="Calibri"/>
        <family val="2"/>
        <scheme val="minor"/>
      </rPr>
      <t>(4) Average collection period :</t>
    </r>
    <r>
      <rPr>
        <sz val="11"/>
        <color theme="1"/>
        <rFont val="Calibri"/>
        <family val="2"/>
        <scheme val="minor"/>
      </rPr>
      <t xml:space="preserve"> 365 / Debtors turnover ratio</t>
    </r>
  </si>
  <si>
    <r>
      <rPr>
        <b/>
        <sz val="11"/>
        <color theme="1"/>
        <rFont val="Calibri"/>
        <family val="2"/>
        <scheme val="minor"/>
      </rPr>
      <t>(5) Working capital turnover ratio :</t>
    </r>
    <r>
      <rPr>
        <sz val="11"/>
        <color theme="1"/>
        <rFont val="Calibri"/>
        <family val="2"/>
        <scheme val="minor"/>
      </rPr>
      <t xml:space="preserve"> Net sales / (Net working capital or Net current assets)</t>
    </r>
  </si>
  <si>
    <r>
      <rPr>
        <b/>
        <sz val="11"/>
        <color theme="1"/>
        <rFont val="Calibri"/>
        <family val="2"/>
        <scheme val="minor"/>
      </rPr>
      <t xml:space="preserve">(6) Fixed assets turnover ratio : </t>
    </r>
    <r>
      <rPr>
        <sz val="11"/>
        <color theme="1"/>
        <rFont val="Calibri"/>
        <family val="2"/>
        <scheme val="minor"/>
      </rPr>
      <t>Net sales / Average fixed assets OR Average total non current assets</t>
    </r>
  </si>
  <si>
    <t xml:space="preserve">               &gt; Average total non current assets = (Previous year total + current year total) / 2</t>
  </si>
  <si>
    <r>
      <rPr>
        <b/>
        <sz val="11"/>
        <color theme="1"/>
        <rFont val="Calibri"/>
        <family val="2"/>
        <scheme val="minor"/>
      </rPr>
      <t>(7) Total assets turnover ratio :</t>
    </r>
    <r>
      <rPr>
        <sz val="11"/>
        <color theme="1"/>
        <rFont val="Calibri"/>
        <family val="2"/>
        <scheme val="minor"/>
      </rPr>
      <t xml:space="preserve"> Net sales / Average total assets</t>
    </r>
  </si>
  <si>
    <t xml:space="preserve">               &gt; Average total assets = (Previous year total assets + current year total assets) / 2</t>
  </si>
  <si>
    <t>Solvency Ratio</t>
  </si>
  <si>
    <r>
      <rPr>
        <b/>
        <sz val="11"/>
        <color theme="1"/>
        <rFont val="Calibri"/>
        <family val="2"/>
        <scheme val="minor"/>
      </rPr>
      <t>(1) Debt equity ratio :</t>
    </r>
    <r>
      <rPr>
        <sz val="11"/>
        <color theme="1"/>
        <rFont val="Calibri"/>
        <family val="2"/>
        <scheme val="minor"/>
      </rPr>
      <t xml:space="preserve"> Total Debts / Shareholder's fund</t>
    </r>
  </si>
  <si>
    <r>
      <rPr>
        <b/>
        <sz val="11"/>
        <color theme="1"/>
        <rFont val="Calibri"/>
        <family val="2"/>
        <scheme val="minor"/>
      </rPr>
      <t>(2) Total debt to assets ratio :</t>
    </r>
    <r>
      <rPr>
        <sz val="11"/>
        <color theme="1"/>
        <rFont val="Calibri"/>
        <family val="2"/>
        <scheme val="minor"/>
      </rPr>
      <t xml:space="preserve"> Total debt / Total assets</t>
    </r>
  </si>
  <si>
    <r>
      <rPr>
        <b/>
        <sz val="11"/>
        <color theme="1"/>
        <rFont val="Calibri"/>
        <family val="2"/>
        <scheme val="minor"/>
      </rPr>
      <t>(3) Proprietary ratio :</t>
    </r>
    <r>
      <rPr>
        <sz val="11"/>
        <color theme="1"/>
        <rFont val="Calibri"/>
        <family val="2"/>
        <scheme val="minor"/>
      </rPr>
      <t xml:space="preserve"> Shareholder's fund / Total assets</t>
    </r>
  </si>
  <si>
    <r>
      <rPr>
        <b/>
        <sz val="11"/>
        <color theme="1"/>
        <rFont val="Calibri"/>
        <family val="2"/>
        <scheme val="minor"/>
      </rPr>
      <t>(4) Interest coverage ratio :</t>
    </r>
    <r>
      <rPr>
        <sz val="11"/>
        <color theme="1"/>
        <rFont val="Calibri"/>
        <family val="2"/>
        <scheme val="minor"/>
      </rPr>
      <t xml:space="preserve"> EBIT / Interest</t>
    </r>
  </si>
  <si>
    <t>Valuation Ratio</t>
  </si>
  <si>
    <r>
      <rPr>
        <b/>
        <sz val="11"/>
        <color rgb="FF000000"/>
        <rFont val="Calibri"/>
        <family val="2"/>
        <scheme val="minor"/>
      </rPr>
      <t>(1) Divident Yield :</t>
    </r>
    <r>
      <rPr>
        <sz val="11"/>
        <color rgb="FF000000"/>
        <rFont val="Calibri"/>
        <family val="2"/>
        <scheme val="minor"/>
      </rPr>
      <t xml:space="preserve"> Divident per share / MPS</t>
    </r>
  </si>
  <si>
    <t xml:space="preserve">                &gt; Divident per share = Equity divident  * Face Value </t>
  </si>
  <si>
    <r>
      <rPr>
        <b/>
        <sz val="11"/>
        <color rgb="FF000000"/>
        <rFont val="Calibri"/>
        <family val="2"/>
        <scheme val="minor"/>
      </rPr>
      <t>(2) Price Earning Ratio :</t>
    </r>
    <r>
      <rPr>
        <sz val="11"/>
        <color rgb="FF000000"/>
        <rFont val="Calibri"/>
        <family val="2"/>
        <scheme val="minor"/>
      </rPr>
      <t xml:space="preserve"> MPS / EPS</t>
    </r>
  </si>
  <si>
    <r>
      <rPr>
        <b/>
        <sz val="11"/>
        <color rgb="FF000000"/>
        <rFont val="Calibri"/>
        <family val="2"/>
        <scheme val="minor"/>
      </rPr>
      <t>(3) Enterprise value to EBIDTA Ratio :</t>
    </r>
    <r>
      <rPr>
        <sz val="11"/>
        <color rgb="FF000000"/>
        <rFont val="Calibri"/>
        <family val="2"/>
        <scheme val="minor"/>
      </rPr>
      <t xml:space="preserve">  Enterprise value / EBIDTA</t>
    </r>
  </si>
  <si>
    <t xml:space="preserve">                 &gt; Enterprise value = MPS * Number of shares</t>
  </si>
  <si>
    <t xml:space="preserve">                 &gt; Number of share = Profit after tax / EPS</t>
  </si>
  <si>
    <t xml:space="preserve">                 &gt; EBIDTA = Operating Profit </t>
  </si>
  <si>
    <r>
      <rPr>
        <b/>
        <sz val="11"/>
        <color rgb="FF000000"/>
        <rFont val="Calibri"/>
        <family val="2"/>
        <scheme val="minor"/>
      </rPr>
      <t xml:space="preserve">(4) DU - Pont Analysis : </t>
    </r>
    <r>
      <rPr>
        <sz val="11"/>
        <color rgb="FF000000"/>
        <rFont val="Calibri"/>
        <family val="2"/>
        <scheme val="minor"/>
      </rPr>
      <t>Net profit margin * Total assets turnover ratio</t>
    </r>
  </si>
  <si>
    <t xml:space="preserve">                &gt; Net profit margin = (Profit after tax / Net sales) *100</t>
  </si>
  <si>
    <t xml:space="preserve">                &gt; Total assets turnover ratio : Net sales / Average total assets</t>
  </si>
  <si>
    <t xml:space="preserve">                &gt; Average total assets = (Previous year total assets + current year total assets) / 2 </t>
  </si>
  <si>
    <t>(1) Current Ratio</t>
  </si>
  <si>
    <t>(2) Quick Ratio</t>
  </si>
  <si>
    <t xml:space="preserve">      Quick Assets</t>
  </si>
  <si>
    <t>(3) Cash Ratio or Absolute cash ratio</t>
  </si>
  <si>
    <t>(1) Gross Profit Margin</t>
  </si>
  <si>
    <t xml:space="preserve">      Gross Profit</t>
  </si>
  <si>
    <r>
      <rPr>
        <b/>
        <sz val="10"/>
        <color rgb="FF000000"/>
        <rFont val="Times New Roman"/>
        <family val="1"/>
      </rPr>
      <t xml:space="preserve">    </t>
    </r>
    <r>
      <rPr>
        <b/>
        <sz val="10"/>
        <color rgb="FF000000"/>
        <rFont val="Calibri"/>
        <family val="2"/>
        <scheme val="minor"/>
      </rPr>
      <t>COGS</t>
    </r>
  </si>
  <si>
    <t>(2) Operating profit margin</t>
  </si>
  <si>
    <t>(3) EBIT / PBIT Margin</t>
  </si>
  <si>
    <t xml:space="preserve">      EBIT</t>
  </si>
  <si>
    <t>(4) EBT / PBT margin</t>
  </si>
  <si>
    <r>
      <t xml:space="preserve">      </t>
    </r>
    <r>
      <rPr>
        <b/>
        <sz val="10"/>
        <color theme="1"/>
        <rFont val="Calibri"/>
        <family val="2"/>
        <scheme val="minor"/>
      </rPr>
      <t>EBT</t>
    </r>
  </si>
  <si>
    <t>(5) Net profit margin</t>
  </si>
  <si>
    <t>(6) Return on assets</t>
  </si>
  <si>
    <t xml:space="preserve">      Average total assets</t>
  </si>
  <si>
    <t>(7) Return on equity</t>
  </si>
  <si>
    <t xml:space="preserve">       Average shareholder's fund</t>
  </si>
  <si>
    <t>(8) Return on capital employed</t>
  </si>
  <si>
    <t xml:space="preserve">       Average capital employed</t>
  </si>
  <si>
    <t>(1) Inventory Turnover ratio</t>
  </si>
  <si>
    <r>
      <rPr>
        <b/>
        <sz val="10"/>
        <color rgb="FF000000"/>
        <rFont val="Times New Roman"/>
        <family val="1"/>
      </rPr>
      <t xml:space="preserve">     </t>
    </r>
    <r>
      <rPr>
        <b/>
        <sz val="11"/>
        <color rgb="FF000000"/>
        <rFont val="Times New Roman"/>
        <family val="1"/>
      </rPr>
      <t xml:space="preserve"> </t>
    </r>
    <r>
      <rPr>
        <b/>
        <sz val="10"/>
        <color rgb="FF000000"/>
        <rFont val="Calibri"/>
        <family val="2"/>
        <scheme val="minor"/>
      </rPr>
      <t>COGS</t>
    </r>
  </si>
  <si>
    <t xml:space="preserve">       Average inventory</t>
  </si>
  <si>
    <t>(2) Inventory turnover period</t>
  </si>
  <si>
    <t>(3) Debtors tunover ratio</t>
  </si>
  <si>
    <t xml:space="preserve">       Average debtors</t>
  </si>
  <si>
    <t>(4) Average collection period</t>
  </si>
  <si>
    <t>(5) Working capital turnover ratio</t>
  </si>
  <si>
    <t>(6) Fixed assets turnover ratio</t>
  </si>
  <si>
    <t xml:space="preserve">       Average total non current assets</t>
  </si>
  <si>
    <t>(7) Total assets turnover ratio</t>
  </si>
  <si>
    <t xml:space="preserve">       Average total assets</t>
  </si>
  <si>
    <t>(1) Debt equity ratio</t>
  </si>
  <si>
    <t>(2) Total debt to assets ratio</t>
  </si>
  <si>
    <t>(3) Proprietary ratio</t>
  </si>
  <si>
    <t>(4) Interest coverage ratio</t>
  </si>
  <si>
    <t xml:space="preserve">(1) Divident Yield </t>
  </si>
  <si>
    <t xml:space="preserve">         Divident per share</t>
  </si>
  <si>
    <t xml:space="preserve">(2) Price Earning Ratio </t>
  </si>
  <si>
    <t xml:space="preserve">(3) Enterprise value to EBIDTA Ratio </t>
  </si>
  <si>
    <t xml:space="preserve">         Enterprise value</t>
  </si>
  <si>
    <t xml:space="preserve">         Number of share</t>
  </si>
  <si>
    <t xml:space="preserve">         EBIDTA </t>
  </si>
  <si>
    <t>(4) DU - Pont Analysis</t>
  </si>
  <si>
    <t xml:space="preserve">         Net profit margin</t>
  </si>
  <si>
    <t xml:space="preserve">         Total assets turnover ratio</t>
  </si>
  <si>
    <t xml:space="preserve">          Average total assets</t>
  </si>
  <si>
    <r>
      <t xml:space="preserve">          &gt;  </t>
    </r>
    <r>
      <rPr>
        <i/>
        <sz val="10"/>
        <color rgb="FF000000"/>
        <rFont val="Calibri"/>
        <family val="2"/>
        <scheme val="minor"/>
      </rPr>
      <t>Gross Profit = Net Sales - Cost of Goods sold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</si>
</sst>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1"/>
      <color rgb="FF000000"/>
      <name val="Calibri"/>
      <family val="2"/>
      <scheme val="minor"/>
    </font>
    <font>
      <sz val="10"/>
      <color theme="1"/>
      <name val="Calibri"/>
      <family val="2"/>
      <scheme val="minor"/>
    </font>
    <font>
      <b/>
      <sz val="10"/>
      <color theme="1"/>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i/>
      <sz val="10"/>
      <color rgb="FF000000"/>
      <name val="Calibri"/>
      <family val="2"/>
      <scheme val="minor"/>
    </font>
    <font>
      <sz val="9"/>
      <color rgb="FF000000"/>
      <name val="Times New Roman"/>
      <family val="1"/>
    </font>
    <font>
      <sz val="10"/>
      <color rgb="FF000000"/>
      <name val="Times New Roman"/>
      <family val="1"/>
    </font>
    <font>
      <sz val="11"/>
      <color rgb="FF000000"/>
      <name val="Times New Roman"/>
      <family val="1"/>
    </font>
    <font>
      <sz val="10"/>
      <color rgb="FF000000"/>
      <name val="Wingdings"/>
      <family val="1"/>
      <charset val="2"/>
    </font>
    <font>
      <b/>
      <sz val="10"/>
      <color rgb="FF000000"/>
      <name val="Calibri"/>
      <family val="2"/>
      <scheme val="minor"/>
    </font>
    <font>
      <sz val="14"/>
      <color theme="1"/>
      <name val="Calibri"/>
      <family val="2"/>
      <scheme val="minor"/>
    </font>
    <font>
      <b/>
      <sz val="14"/>
      <color theme="1"/>
      <name val="Calibri"/>
      <family val="2"/>
      <scheme val="minor"/>
    </font>
    <font>
      <i/>
      <sz val="10"/>
      <color theme="1"/>
      <name val="Calibri"/>
      <family val="2"/>
      <scheme val="minor"/>
    </font>
    <font>
      <b/>
      <sz val="10"/>
      <color rgb="FF000000"/>
      <name val="Wingdings"/>
      <family val="1"/>
      <charset val="2"/>
    </font>
    <font>
      <b/>
      <sz val="10"/>
      <color rgb="FF000000"/>
      <name val="Times New Roman"/>
      <family val="1"/>
    </font>
    <font>
      <b/>
      <sz val="11"/>
      <color rgb="FF000000"/>
      <name val="Times New Roman"/>
      <family val="1"/>
    </font>
    <font>
      <b/>
      <sz val="14"/>
      <color rgb="FF000000"/>
      <name val="Calibri"/>
      <family val="2"/>
      <scheme val="minor"/>
    </font>
    <font>
      <b/>
      <sz val="11"/>
      <color rgb="FF000000"/>
      <name val="Calibri"/>
      <family val="2"/>
      <scheme val="minor"/>
    </font>
    <font>
      <sz val="11"/>
      <color rgb="FF000000"/>
      <name val="Calibri"/>
      <family val="2"/>
      <scheme val="minor"/>
    </font>
    <font>
      <i/>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rgb="FFADD8E6"/>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1" tint="0.49998474074526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rgb="FF000000"/>
      </right>
      <top/>
      <bottom style="thin">
        <color indexed="64"/>
      </bottom>
      <diagonal/>
    </border>
    <border>
      <left style="thin">
        <color indexed="64"/>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rgb="FF000000"/>
      </top>
      <bottom/>
      <diagonal/>
    </border>
    <border>
      <left style="thin">
        <color indexed="64"/>
      </left>
      <right style="thin">
        <color indexed="64"/>
      </right>
      <top/>
      <bottom style="medium">
        <color rgb="FF000000"/>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medium">
        <color rgb="FF000000"/>
      </left>
      <right/>
      <top/>
      <bottom/>
      <diagonal/>
    </border>
    <border>
      <left style="medium">
        <color rgb="FF000000"/>
      </left>
      <right/>
      <top/>
      <bottom style="medium">
        <color rgb="FF000000"/>
      </bottom>
      <diagonal/>
    </border>
    <border>
      <left style="medium">
        <color rgb="FF000000"/>
      </left>
      <right style="thin">
        <color indexed="64"/>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64"/>
      </left>
      <right style="medium">
        <color rgb="FF000000"/>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206">
    <xf numFmtId="0" fontId="0" fillId="0" borderId="0" xfId="0"/>
    <xf numFmtId="2" fontId="0" fillId="0" borderId="0" xfId="0" applyNumberFormat="1"/>
    <xf numFmtId="0" fontId="0" fillId="0" borderId="1" xfId="0" applyBorder="1"/>
    <xf numFmtId="2" fontId="0" fillId="0" borderId="1" xfId="0" applyNumberFormat="1" applyBorder="1"/>
    <xf numFmtId="0" fontId="2" fillId="2" borderId="1" xfId="0" applyFont="1" applyFill="1" applyBorder="1"/>
    <xf numFmtId="17" fontId="2" fillId="2" borderId="1" xfId="0" applyNumberFormat="1" applyFont="1" applyFill="1" applyBorder="1"/>
    <xf numFmtId="0" fontId="4" fillId="3" borderId="1" xfId="0" applyFont="1" applyFill="1" applyBorder="1" applyAlignment="1">
      <alignment vertical="center"/>
    </xf>
    <xf numFmtId="2" fontId="0" fillId="5" borderId="1" xfId="0" applyNumberFormat="1" applyFill="1" applyBorder="1"/>
    <xf numFmtId="0" fontId="1" fillId="5" borderId="1" xfId="0" applyFont="1" applyFill="1" applyBorder="1"/>
    <xf numFmtId="0" fontId="0" fillId="8" borderId="1" xfId="0" applyFill="1" applyBorder="1" applyAlignment="1">
      <alignment vertical="center"/>
    </xf>
    <xf numFmtId="0" fontId="0" fillId="0" borderId="0" xfId="0" applyAlignment="1">
      <alignment vertical="center"/>
    </xf>
    <xf numFmtId="0" fontId="0" fillId="0" borderId="0" xfId="0" applyAlignment="1">
      <alignment horizontal="center" vertical="center"/>
    </xf>
    <xf numFmtId="0" fontId="6" fillId="7" borderId="1" xfId="0" applyFont="1" applyFill="1" applyBorder="1" applyAlignment="1">
      <alignment vertical="center"/>
    </xf>
    <xf numFmtId="0" fontId="5" fillId="7" borderId="1" xfId="0" applyFont="1" applyFill="1" applyBorder="1" applyAlignment="1">
      <alignment vertical="center"/>
    </xf>
    <xf numFmtId="0" fontId="0" fillId="7" borderId="1" xfId="0" applyFill="1" applyBorder="1" applyAlignment="1">
      <alignment horizontal="center" vertical="center"/>
    </xf>
    <xf numFmtId="0" fontId="0" fillId="7" borderId="1" xfId="0" applyFill="1" applyBorder="1" applyAlignment="1">
      <alignment vertical="center"/>
    </xf>
    <xf numFmtId="0" fontId="3" fillId="7" borderId="1" xfId="0" applyFont="1" applyFill="1" applyBorder="1" applyAlignment="1">
      <alignment vertical="center"/>
    </xf>
    <xf numFmtId="0" fontId="17" fillId="7" borderId="1"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horizontal="center" vertical="center"/>
    </xf>
    <xf numFmtId="0" fontId="3" fillId="6" borderId="1" xfId="0" applyFont="1" applyFill="1" applyBorder="1" applyAlignment="1">
      <alignment vertical="center"/>
    </xf>
    <xf numFmtId="0" fontId="1" fillId="8" borderId="1" xfId="0" applyFont="1" applyFill="1" applyBorder="1" applyAlignment="1">
      <alignment vertical="center"/>
    </xf>
    <xf numFmtId="0" fontId="0" fillId="8" borderId="1" xfId="0" applyFill="1" applyBorder="1" applyAlignment="1">
      <alignment horizontal="center" vertical="center"/>
    </xf>
    <xf numFmtId="2" fontId="0" fillId="8" borderId="1" xfId="0" applyNumberFormat="1" applyFill="1" applyBorder="1"/>
    <xf numFmtId="0" fontId="18" fillId="7" borderId="1" xfId="0" applyFont="1" applyFill="1" applyBorder="1" applyAlignment="1">
      <alignment horizontal="left" vertical="center"/>
    </xf>
    <xf numFmtId="0" fontId="14" fillId="7" borderId="1" xfId="0" applyFont="1" applyFill="1" applyBorder="1" applyAlignment="1">
      <alignment horizontal="left" vertical="center"/>
    </xf>
    <xf numFmtId="0" fontId="2" fillId="7" borderId="1" xfId="0" applyFont="1" applyFill="1" applyBorder="1" applyAlignment="1">
      <alignment vertical="center"/>
    </xf>
    <xf numFmtId="0" fontId="1" fillId="7" borderId="1" xfId="0" applyFont="1" applyFill="1" applyBorder="1" applyAlignment="1">
      <alignment vertical="center"/>
    </xf>
    <xf numFmtId="0" fontId="4" fillId="7" borderId="1" xfId="0" applyFont="1" applyFill="1" applyBorder="1" applyAlignment="1">
      <alignment vertical="center"/>
    </xf>
    <xf numFmtId="0" fontId="1" fillId="6" borderId="1" xfId="0" applyFont="1" applyFill="1" applyBorder="1" applyAlignment="1">
      <alignment vertical="center"/>
    </xf>
    <xf numFmtId="0" fontId="4" fillId="6" borderId="1" xfId="0" applyFont="1" applyFill="1" applyBorder="1" applyAlignment="1">
      <alignment vertical="center"/>
    </xf>
    <xf numFmtId="0" fontId="18" fillId="6" borderId="1" xfId="0" applyFont="1" applyFill="1" applyBorder="1" applyAlignment="1">
      <alignment horizontal="left" vertical="center"/>
    </xf>
    <xf numFmtId="0" fontId="2" fillId="7" borderId="5" xfId="0" applyFont="1" applyFill="1" applyBorder="1" applyAlignment="1">
      <alignment vertical="center"/>
    </xf>
    <xf numFmtId="0" fontId="4" fillId="7" borderId="3" xfId="0" applyFont="1" applyFill="1" applyBorder="1" applyAlignment="1">
      <alignment vertical="center"/>
    </xf>
    <xf numFmtId="0" fontId="0" fillId="4" borderId="0" xfId="0" applyFill="1" applyAlignment="1">
      <alignment vertical="center"/>
    </xf>
    <xf numFmtId="0" fontId="0" fillId="0" borderId="7" xfId="0" applyBorder="1" applyAlignment="1">
      <alignment horizontal="center" vertical="center"/>
    </xf>
    <xf numFmtId="0" fontId="0" fillId="4" borderId="0" xfId="0" applyFill="1" applyAlignment="1">
      <alignment horizontal="center" vertical="center"/>
    </xf>
    <xf numFmtId="0" fontId="1" fillId="7" borderId="5" xfId="0" applyFont="1" applyFill="1" applyBorder="1" applyAlignment="1">
      <alignment horizontal="center" vertical="center"/>
    </xf>
    <xf numFmtId="2" fontId="0" fillId="7" borderId="1" xfId="0" applyNumberFormat="1" applyFill="1" applyBorder="1" applyAlignment="1">
      <alignment horizontal="center" vertical="center"/>
    </xf>
    <xf numFmtId="0" fontId="1" fillId="7" borderId="1" xfId="0" applyFont="1" applyFill="1" applyBorder="1" applyAlignment="1">
      <alignment horizontal="center" vertical="center"/>
    </xf>
    <xf numFmtId="2" fontId="0" fillId="7" borderId="3" xfId="0" applyNumberFormat="1" applyFill="1" applyBorder="1" applyAlignment="1">
      <alignment horizontal="center" vertical="center"/>
    </xf>
    <xf numFmtId="0" fontId="0" fillId="4" borderId="8" xfId="0" applyFill="1" applyBorder="1" applyAlignment="1">
      <alignment horizontal="center" vertical="center"/>
    </xf>
    <xf numFmtId="0" fontId="1" fillId="7" borderId="6" xfId="0" applyFont="1" applyFill="1" applyBorder="1" applyAlignment="1">
      <alignment horizontal="center" vertical="center"/>
    </xf>
    <xf numFmtId="2" fontId="0" fillId="7" borderId="2" xfId="0" applyNumberFormat="1" applyFill="1" applyBorder="1" applyAlignment="1">
      <alignment horizontal="center" vertical="center"/>
    </xf>
    <xf numFmtId="0" fontId="1" fillId="7" borderId="2" xfId="0" applyFont="1" applyFill="1" applyBorder="1" applyAlignment="1">
      <alignment horizontal="center" vertical="center"/>
    </xf>
    <xf numFmtId="0" fontId="0" fillId="7" borderId="2" xfId="0" applyFill="1" applyBorder="1" applyAlignment="1">
      <alignment horizontal="center" vertical="center"/>
    </xf>
    <xf numFmtId="2" fontId="0" fillId="7" borderId="4" xfId="0" applyNumberFormat="1" applyFill="1" applyBorder="1" applyAlignment="1">
      <alignment horizontal="center" vertical="center"/>
    </xf>
    <xf numFmtId="0" fontId="0" fillId="0" borderId="8" xfId="0" applyBorder="1" applyAlignment="1">
      <alignment horizontal="center" vertical="center"/>
    </xf>
    <xf numFmtId="2" fontId="0" fillId="6" borderId="1" xfId="0" applyNumberFormat="1" applyFill="1" applyBorder="1" applyAlignment="1">
      <alignment horizontal="center" vertical="center"/>
    </xf>
    <xf numFmtId="0" fontId="22" fillId="6" borderId="1" xfId="0" applyFont="1" applyFill="1" applyBorder="1" applyAlignment="1">
      <alignment vertical="center"/>
    </xf>
    <xf numFmtId="0" fontId="1" fillId="6" borderId="1" xfId="0" applyFont="1" applyFill="1" applyBorder="1" applyAlignment="1">
      <alignment horizontal="center" vertical="center"/>
    </xf>
    <xf numFmtId="2" fontId="0" fillId="3" borderId="1" xfId="0" applyNumberFormat="1" applyFill="1" applyBorder="1" applyAlignment="1">
      <alignment horizontal="center" vertical="center"/>
    </xf>
    <xf numFmtId="0" fontId="1" fillId="6" borderId="9" xfId="0" applyFont="1" applyFill="1" applyBorder="1" applyAlignment="1">
      <alignment vertical="center"/>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2" fontId="0" fillId="6" borderId="11" xfId="0" applyNumberFormat="1" applyFill="1" applyBorder="1" applyAlignment="1">
      <alignment horizontal="center" vertical="center"/>
    </xf>
    <xf numFmtId="0" fontId="0" fillId="6" borderId="11" xfId="0" applyFill="1" applyBorder="1" applyAlignment="1">
      <alignment horizontal="center" vertical="center"/>
    </xf>
    <xf numFmtId="0" fontId="1" fillId="6" borderId="11" xfId="0" applyFont="1" applyFill="1" applyBorder="1" applyAlignment="1">
      <alignment horizontal="center" vertical="center"/>
    </xf>
    <xf numFmtId="0" fontId="4" fillId="6" borderId="12" xfId="0" applyFont="1" applyFill="1" applyBorder="1" applyAlignment="1">
      <alignment vertical="center"/>
    </xf>
    <xf numFmtId="2" fontId="0" fillId="6" borderId="12" xfId="0" applyNumberFormat="1" applyFill="1" applyBorder="1" applyAlignment="1">
      <alignment horizontal="center" vertical="center"/>
    </xf>
    <xf numFmtId="2" fontId="0" fillId="6" borderId="13" xfId="0" applyNumberFormat="1" applyFill="1" applyBorder="1" applyAlignment="1">
      <alignment horizontal="center" vertical="center"/>
    </xf>
    <xf numFmtId="2" fontId="0" fillId="3" borderId="11" xfId="0" applyNumberFormat="1" applyFill="1" applyBorder="1" applyAlignment="1">
      <alignment horizontal="center" vertical="center"/>
    </xf>
    <xf numFmtId="0" fontId="16" fillId="9" borderId="14" xfId="0" applyFont="1" applyFill="1" applyBorder="1" applyAlignment="1">
      <alignment horizontal="center" vertical="center"/>
    </xf>
    <xf numFmtId="0" fontId="15" fillId="9" borderId="15" xfId="0" applyFont="1" applyFill="1" applyBorder="1"/>
    <xf numFmtId="0" fontId="16" fillId="9" borderId="15" xfId="0" applyFont="1" applyFill="1" applyBorder="1" applyAlignment="1">
      <alignment horizontal="center" vertical="center"/>
    </xf>
    <xf numFmtId="17" fontId="21" fillId="9" borderId="15" xfId="0" applyNumberFormat="1" applyFont="1" applyFill="1" applyBorder="1" applyAlignment="1">
      <alignment horizontal="center" vertical="center"/>
    </xf>
    <xf numFmtId="17" fontId="21" fillId="9" borderId="16" xfId="0" applyNumberFormat="1"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30" xfId="0" applyBorder="1"/>
    <xf numFmtId="0" fontId="0" fillId="0" borderId="31" xfId="0" applyBorder="1"/>
    <xf numFmtId="0" fontId="0" fillId="0" borderId="31" xfId="0" applyBorder="1" applyAlignment="1">
      <alignment horizontal="center" vertical="center"/>
    </xf>
    <xf numFmtId="0" fontId="0" fillId="0" borderId="32" xfId="0" applyBorder="1" applyAlignment="1">
      <alignment horizontal="center" vertical="center"/>
    </xf>
    <xf numFmtId="0" fontId="1" fillId="8" borderId="19" xfId="0" applyFont="1" applyFill="1" applyBorder="1" applyAlignment="1">
      <alignment vertical="center"/>
    </xf>
    <xf numFmtId="0" fontId="1" fillId="8" borderId="1" xfId="0" applyFont="1" applyFill="1" applyBorder="1" applyAlignment="1">
      <alignment horizontal="center" vertical="center"/>
    </xf>
    <xf numFmtId="0" fontId="1" fillId="8" borderId="19" xfId="0" applyFont="1" applyFill="1" applyBorder="1" applyAlignment="1">
      <alignment horizontal="center" vertical="center"/>
    </xf>
    <xf numFmtId="0" fontId="1" fillId="8" borderId="9" xfId="0" applyFont="1" applyFill="1" applyBorder="1" applyAlignment="1">
      <alignment vertical="center"/>
    </xf>
    <xf numFmtId="0" fontId="1" fillId="8" borderId="9" xfId="0" applyFont="1" applyFill="1" applyBorder="1" applyAlignment="1">
      <alignment horizontal="center" vertical="center"/>
    </xf>
    <xf numFmtId="0" fontId="1" fillId="8" borderId="10" xfId="0" applyFont="1" applyFill="1" applyBorder="1" applyAlignment="1">
      <alignment horizontal="center" vertical="center"/>
    </xf>
    <xf numFmtId="0" fontId="0" fillId="8" borderId="11" xfId="0" applyFill="1" applyBorder="1" applyAlignment="1">
      <alignment horizontal="center" vertical="center"/>
    </xf>
    <xf numFmtId="0" fontId="1" fillId="8" borderId="11" xfId="0" applyFont="1" applyFill="1" applyBorder="1" applyAlignment="1">
      <alignment horizontal="center" vertical="center"/>
    </xf>
    <xf numFmtId="0" fontId="1" fillId="8" borderId="20" xfId="0" applyFont="1" applyFill="1" applyBorder="1" applyAlignment="1">
      <alignment horizontal="center" vertical="center"/>
    </xf>
    <xf numFmtId="0" fontId="22" fillId="3" borderId="1" xfId="0" applyFont="1" applyFill="1" applyBorder="1" applyAlignment="1">
      <alignment vertical="center"/>
    </xf>
    <xf numFmtId="0" fontId="17" fillId="3" borderId="1" xfId="0" applyFont="1" applyFill="1"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14" fillId="3" borderId="1" xfId="0" applyFont="1" applyFill="1" applyBorder="1" applyAlignment="1">
      <alignment vertical="center"/>
    </xf>
    <xf numFmtId="0" fontId="22" fillId="0" borderId="1" xfId="0" applyFont="1" applyBorder="1"/>
    <xf numFmtId="0" fontId="22" fillId="3" borderId="9" xfId="0" applyFont="1" applyFill="1" applyBorder="1" applyAlignment="1">
      <alignment vertical="center"/>
    </xf>
    <xf numFmtId="0" fontId="0" fillId="3" borderId="11" xfId="0" applyFill="1" applyBorder="1" applyAlignment="1">
      <alignment horizontal="center" vertical="center"/>
    </xf>
    <xf numFmtId="0" fontId="1" fillId="3" borderId="11" xfId="0" applyFont="1" applyFill="1" applyBorder="1" applyAlignment="1">
      <alignment horizontal="center" vertical="center"/>
    </xf>
    <xf numFmtId="0" fontId="4" fillId="3" borderId="12" xfId="0" applyFont="1" applyFill="1" applyBorder="1" applyAlignment="1">
      <alignment vertical="center"/>
    </xf>
    <xf numFmtId="2" fontId="0" fillId="3" borderId="12" xfId="0" applyNumberFormat="1" applyFill="1" applyBorder="1" applyAlignment="1">
      <alignment horizontal="center" vertical="center"/>
    </xf>
    <xf numFmtId="2" fontId="0" fillId="3" borderId="13" xfId="0" applyNumberFormat="1" applyFill="1" applyBorder="1" applyAlignment="1">
      <alignment horizontal="center" vertical="center"/>
    </xf>
    <xf numFmtId="0" fontId="0" fillId="10" borderId="11" xfId="0" applyFill="1" applyBorder="1" applyAlignment="1">
      <alignment vertical="center"/>
    </xf>
    <xf numFmtId="0" fontId="25" fillId="10" borderId="11" xfId="0" applyFont="1" applyFill="1" applyBorder="1" applyAlignment="1">
      <alignment vertical="center"/>
    </xf>
    <xf numFmtId="0" fontId="5" fillId="7" borderId="11" xfId="0" applyFont="1" applyFill="1" applyBorder="1" applyAlignment="1">
      <alignment vertical="center"/>
    </xf>
    <xf numFmtId="0" fontId="8" fillId="7" borderId="11" xfId="0" applyFont="1" applyFill="1" applyBorder="1" applyAlignment="1">
      <alignment horizontal="left" vertical="center"/>
    </xf>
    <xf numFmtId="0" fontId="13" fillId="7" borderId="11" xfId="0" applyFont="1" applyFill="1" applyBorder="1" applyAlignment="1">
      <alignment horizontal="left" vertical="center"/>
    </xf>
    <xf numFmtId="0" fontId="9" fillId="7" borderId="11" xfId="0" applyFont="1" applyFill="1" applyBorder="1" applyAlignment="1">
      <alignment horizontal="left" vertical="center"/>
    </xf>
    <xf numFmtId="0" fontId="0" fillId="7" borderId="11" xfId="0" applyFill="1" applyBorder="1" applyAlignment="1">
      <alignment vertical="center"/>
    </xf>
    <xf numFmtId="0" fontId="3" fillId="7" borderId="11" xfId="0" applyFont="1" applyFill="1" applyBorder="1" applyAlignment="1">
      <alignment vertical="center"/>
    </xf>
    <xf numFmtId="0" fontId="17" fillId="7" borderId="11" xfId="0" applyFont="1" applyFill="1" applyBorder="1" applyAlignment="1">
      <alignment vertical="center"/>
    </xf>
    <xf numFmtId="0" fontId="7" fillId="7" borderId="11" xfId="0" applyFont="1" applyFill="1" applyBorder="1" applyAlignment="1">
      <alignment vertical="center"/>
    </xf>
    <xf numFmtId="0" fontId="0" fillId="6" borderId="11" xfId="0" applyFill="1" applyBorder="1" applyAlignment="1">
      <alignment vertical="center"/>
    </xf>
    <xf numFmtId="0" fontId="13" fillId="6" borderId="11" xfId="0" applyFont="1" applyFill="1" applyBorder="1" applyAlignment="1">
      <alignment horizontal="left" vertical="center"/>
    </xf>
    <xf numFmtId="0" fontId="9" fillId="6" borderId="11" xfId="0" applyFont="1" applyFill="1" applyBorder="1" applyAlignment="1">
      <alignment horizontal="left" vertical="center"/>
    </xf>
    <xf numFmtId="0" fontId="17" fillId="6" borderId="11" xfId="0" applyFont="1" applyFill="1" applyBorder="1" applyAlignment="1">
      <alignment vertical="center"/>
    </xf>
    <xf numFmtId="0" fontId="3" fillId="6" borderId="11" xfId="0" applyFont="1" applyFill="1" applyBorder="1" applyAlignment="1">
      <alignment vertical="center"/>
    </xf>
    <xf numFmtId="0" fontId="0" fillId="8" borderId="11" xfId="0" applyFill="1" applyBorder="1" applyAlignment="1">
      <alignment vertical="center"/>
    </xf>
    <xf numFmtId="0" fontId="0" fillId="0" borderId="34" xfId="0" applyBorder="1" applyAlignment="1">
      <alignment horizontal="center" vertical="center"/>
    </xf>
    <xf numFmtId="0" fontId="0" fillId="0" borderId="39" xfId="0" applyBorder="1" applyAlignment="1">
      <alignment vertical="center"/>
    </xf>
    <xf numFmtId="0" fontId="23" fillId="10" borderId="40" xfId="0" applyFont="1" applyFill="1" applyBorder="1" applyAlignment="1">
      <alignment vertical="center"/>
    </xf>
    <xf numFmtId="0" fontId="17" fillId="10" borderId="40" xfId="0" applyFont="1" applyFill="1" applyBorder="1" applyAlignment="1">
      <alignment vertical="center"/>
    </xf>
    <xf numFmtId="0" fontId="0" fillId="10" borderId="40" xfId="0" applyFill="1" applyBorder="1" applyAlignment="1">
      <alignment vertical="center"/>
    </xf>
    <xf numFmtId="0" fontId="24" fillId="10" borderId="40" xfId="0" applyFont="1" applyFill="1" applyBorder="1" applyAlignment="1">
      <alignment vertical="center"/>
    </xf>
    <xf numFmtId="0" fontId="17" fillId="10" borderId="44" xfId="0" applyFont="1" applyFill="1" applyBorder="1" applyAlignment="1">
      <alignment vertical="center"/>
    </xf>
    <xf numFmtId="0" fontId="0" fillId="10" borderId="18" xfId="0" applyFill="1" applyBorder="1" applyAlignment="1">
      <alignment vertical="center"/>
    </xf>
    <xf numFmtId="0" fontId="6" fillId="11" borderId="45" xfId="0" applyFont="1" applyFill="1" applyBorder="1" applyAlignment="1">
      <alignment horizontal="center" vertical="center"/>
    </xf>
    <xf numFmtId="0" fontId="6" fillId="11" borderId="46" xfId="0" applyFont="1" applyFill="1" applyBorder="1" applyAlignment="1">
      <alignment horizontal="center" vertical="center"/>
    </xf>
    <xf numFmtId="0" fontId="6" fillId="11" borderId="47" xfId="0" applyFont="1" applyFill="1" applyBorder="1" applyAlignment="1">
      <alignment horizontal="center" vertical="center"/>
    </xf>
    <xf numFmtId="0" fontId="1" fillId="10" borderId="9" xfId="0" applyFont="1" applyFill="1" applyBorder="1" applyAlignment="1">
      <alignment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17" xfId="0" applyFont="1" applyFill="1" applyBorder="1" applyAlignment="1">
      <alignment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1" fillId="10" borderId="1" xfId="0" applyFont="1" applyFill="1" applyBorder="1" applyAlignment="1">
      <alignment vertical="center"/>
    </xf>
    <xf numFmtId="0" fontId="1" fillId="10" borderId="1" xfId="0" applyFont="1" applyFill="1" applyBorder="1" applyAlignment="1">
      <alignment horizontal="center" vertical="center"/>
    </xf>
    <xf numFmtId="0" fontId="1" fillId="10" borderId="11" xfId="0" applyFont="1" applyFill="1" applyBorder="1" applyAlignment="1">
      <alignment horizontal="center" vertical="center"/>
    </xf>
    <xf numFmtId="0" fontId="4" fillId="10" borderId="1" xfId="0" applyFont="1" applyFill="1" applyBorder="1" applyAlignment="1">
      <alignment vertical="center"/>
    </xf>
    <xf numFmtId="2" fontId="0" fillId="10" borderId="1" xfId="0" applyNumberFormat="1" applyFill="1" applyBorder="1" applyAlignment="1">
      <alignment horizontal="center" vertical="center"/>
    </xf>
    <xf numFmtId="2" fontId="0" fillId="10" borderId="11" xfId="0" applyNumberFormat="1" applyFill="1" applyBorder="1" applyAlignment="1">
      <alignment horizontal="center" vertical="center"/>
    </xf>
    <xf numFmtId="0" fontId="4" fillId="10" borderId="19" xfId="0" applyFont="1" applyFill="1" applyBorder="1" applyAlignment="1">
      <alignment vertical="center"/>
    </xf>
    <xf numFmtId="2" fontId="0" fillId="10" borderId="19" xfId="0" applyNumberFormat="1" applyFill="1" applyBorder="1" applyAlignment="1">
      <alignment horizontal="center" vertical="center"/>
    </xf>
    <xf numFmtId="2" fontId="0" fillId="10" borderId="20" xfId="0" applyNumberFormat="1" applyFill="1" applyBorder="1" applyAlignment="1">
      <alignment horizontal="center" vertical="center"/>
    </xf>
    <xf numFmtId="0" fontId="1" fillId="10" borderId="12" xfId="0" applyFont="1" applyFill="1" applyBorder="1" applyAlignment="1">
      <alignment vertical="center"/>
    </xf>
    <xf numFmtId="0" fontId="1" fillId="10" borderId="12" xfId="0" applyFont="1" applyFill="1" applyBorder="1" applyAlignment="1">
      <alignment horizontal="center" vertical="center"/>
    </xf>
    <xf numFmtId="0" fontId="1" fillId="10" borderId="13" xfId="0" applyFont="1" applyFill="1" applyBorder="1" applyAlignment="1">
      <alignment horizontal="center" vertical="center"/>
    </xf>
    <xf numFmtId="0" fontId="5" fillId="7" borderId="10" xfId="0" applyFont="1" applyFill="1" applyBorder="1" applyAlignment="1">
      <alignment vertical="center"/>
    </xf>
    <xf numFmtId="0" fontId="17" fillId="7" borderId="13" xfId="0" applyFont="1" applyFill="1" applyBorder="1" applyAlignment="1">
      <alignment vertical="center"/>
    </xf>
    <xf numFmtId="0" fontId="0" fillId="10" borderId="13" xfId="0" applyFill="1" applyBorder="1" applyAlignment="1">
      <alignment vertical="center"/>
    </xf>
    <xf numFmtId="0" fontId="0" fillId="0" borderId="26" xfId="0" applyBorder="1" applyAlignment="1">
      <alignment horizontal="center" vertical="center"/>
    </xf>
    <xf numFmtId="0" fontId="0" fillId="0" borderId="21" xfId="0" applyBorder="1" applyAlignment="1">
      <alignment vertical="center"/>
    </xf>
    <xf numFmtId="0" fontId="0" fillId="0" borderId="48" xfId="0" applyBorder="1" applyAlignment="1">
      <alignment vertical="center"/>
    </xf>
    <xf numFmtId="0" fontId="0" fillId="6" borderId="10" xfId="0" applyFill="1" applyBorder="1" applyAlignment="1">
      <alignment vertical="center"/>
    </xf>
    <xf numFmtId="0" fontId="17" fillId="6" borderId="13" xfId="0" applyFont="1" applyFill="1" applyBorder="1" applyAlignment="1">
      <alignment vertical="center"/>
    </xf>
    <xf numFmtId="0" fontId="0" fillId="8" borderId="10" xfId="0" applyFill="1" applyBorder="1" applyAlignment="1">
      <alignment vertical="center"/>
    </xf>
    <xf numFmtId="0" fontId="0" fillId="8" borderId="13" xfId="0" applyFill="1" applyBorder="1" applyAlignment="1">
      <alignment vertical="center"/>
    </xf>
    <xf numFmtId="0" fontId="23" fillId="10" borderId="51" xfId="0" applyFont="1" applyFill="1" applyBorder="1" applyAlignment="1">
      <alignment vertical="center"/>
    </xf>
    <xf numFmtId="0" fontId="0" fillId="0" borderId="1" xfId="0" applyBorder="1" applyAlignment="1">
      <alignment horizontal="center" vertical="center"/>
    </xf>
    <xf numFmtId="0" fontId="2" fillId="2" borderId="1" xfId="0" applyFont="1" applyFill="1" applyBorder="1" applyAlignment="1">
      <alignment horizontal="center" vertical="center"/>
    </xf>
    <xf numFmtId="17" fontId="2" fillId="2" borderId="1" xfId="0" applyNumberFormat="1"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5" borderId="1" xfId="0" applyFont="1" applyFill="1" applyBorder="1" applyAlignment="1">
      <alignment horizontal="center" vertical="center"/>
    </xf>
    <xf numFmtId="2" fontId="0" fillId="5"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left" wrapText="1"/>
    </xf>
    <xf numFmtId="0" fontId="6" fillId="7" borderId="23" xfId="0" applyFont="1" applyFill="1" applyBorder="1" applyAlignment="1">
      <alignment horizontal="center" vertical="center"/>
    </xf>
    <xf numFmtId="0" fontId="6" fillId="7" borderId="21" xfId="0" applyFont="1" applyFill="1" applyBorder="1" applyAlignment="1">
      <alignment horizontal="center" vertical="center"/>
    </xf>
    <xf numFmtId="0" fontId="6" fillId="7" borderId="24" xfId="0" applyFont="1" applyFill="1" applyBorder="1" applyAlignment="1">
      <alignment horizontal="center" vertical="center"/>
    </xf>
    <xf numFmtId="0" fontId="6" fillId="7" borderId="25" xfId="0" applyFont="1" applyFill="1" applyBorder="1" applyAlignment="1">
      <alignment horizontal="center" vertical="center"/>
    </xf>
    <xf numFmtId="0" fontId="6" fillId="7" borderId="26" xfId="0" applyFont="1" applyFill="1" applyBorder="1" applyAlignment="1">
      <alignment horizontal="center" vertical="center"/>
    </xf>
    <xf numFmtId="0" fontId="6" fillId="7" borderId="27"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6" fillId="10" borderId="21" xfId="0" applyFont="1" applyFill="1" applyBorder="1" applyAlignment="1">
      <alignment horizontal="center" vertical="center"/>
    </xf>
    <xf numFmtId="0" fontId="6" fillId="10" borderId="24" xfId="0" applyFont="1" applyFill="1" applyBorder="1" applyAlignment="1">
      <alignment horizontal="center" vertical="center"/>
    </xf>
    <xf numFmtId="0" fontId="6" fillId="10" borderId="50" xfId="0" applyFont="1" applyFill="1" applyBorder="1" applyAlignment="1">
      <alignment horizontal="center" vertical="center"/>
    </xf>
    <xf numFmtId="0" fontId="6" fillId="10" borderId="33" xfId="0" applyFont="1" applyFill="1" applyBorder="1" applyAlignment="1">
      <alignment horizontal="center" vertical="center"/>
    </xf>
    <xf numFmtId="0" fontId="6" fillId="10" borderId="43" xfId="0" applyFont="1" applyFill="1" applyBorder="1" applyAlignment="1">
      <alignment horizontal="center" vertical="center"/>
    </xf>
    <xf numFmtId="0" fontId="6" fillId="10" borderId="49" xfId="0" applyFont="1" applyFill="1" applyBorder="1" applyAlignment="1">
      <alignment horizontal="center" vertical="center"/>
    </xf>
    <xf numFmtId="0" fontId="6" fillId="10" borderId="41" xfId="0" applyFont="1" applyFill="1" applyBorder="1" applyAlignment="1">
      <alignment horizontal="center" vertical="center"/>
    </xf>
    <xf numFmtId="0" fontId="6" fillId="10" borderId="42" xfId="0" applyFont="1" applyFill="1" applyBorder="1" applyAlignment="1">
      <alignment horizontal="center" vertical="center"/>
    </xf>
    <xf numFmtId="0" fontId="6" fillId="8" borderId="23" xfId="0" applyFont="1" applyFill="1" applyBorder="1" applyAlignment="1">
      <alignment horizontal="center" vertical="center"/>
    </xf>
    <xf numFmtId="0" fontId="6" fillId="8" borderId="21" xfId="0" applyFont="1" applyFill="1" applyBorder="1" applyAlignment="1">
      <alignment horizontal="center" vertical="center"/>
    </xf>
    <xf numFmtId="0" fontId="6" fillId="8" borderId="24" xfId="0" applyFont="1" applyFill="1" applyBorder="1" applyAlignment="1">
      <alignment horizontal="center" vertical="center"/>
    </xf>
    <xf numFmtId="0" fontId="6" fillId="8" borderId="25" xfId="0" applyFont="1" applyFill="1" applyBorder="1" applyAlignment="1">
      <alignment horizontal="center" vertical="center"/>
    </xf>
    <xf numFmtId="0" fontId="6" fillId="8" borderId="26" xfId="0" applyFont="1" applyFill="1" applyBorder="1" applyAlignment="1">
      <alignment horizontal="center" vertical="center"/>
    </xf>
    <xf numFmtId="0" fontId="6" fillId="8" borderId="27" xfId="0" applyFont="1" applyFill="1" applyBorder="1" applyAlignment="1">
      <alignment horizontal="center" vertical="center"/>
    </xf>
    <xf numFmtId="0" fontId="6" fillId="6"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6" borderId="27" xfId="0" applyFont="1" applyFill="1" applyBorder="1" applyAlignment="1">
      <alignment horizontal="center" vertical="center"/>
    </xf>
    <xf numFmtId="0" fontId="6" fillId="6" borderId="23" xfId="0" applyFont="1" applyFill="1" applyBorder="1" applyAlignment="1">
      <alignment horizontal="center" vertical="center"/>
    </xf>
    <xf numFmtId="0" fontId="6" fillId="6" borderId="21" xfId="0" applyFont="1" applyFill="1" applyBorder="1" applyAlignment="1">
      <alignment horizontal="center" vertical="center"/>
    </xf>
    <xf numFmtId="0" fontId="6" fillId="6" borderId="24"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37" xfId="0" applyFont="1" applyFill="1" applyBorder="1" applyAlignment="1">
      <alignment horizontal="center" vertical="center"/>
    </xf>
    <xf numFmtId="0" fontId="6" fillId="3" borderId="38"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2" xfId="0" applyFont="1" applyFill="1" applyBorder="1" applyAlignment="1">
      <alignment horizontal="center" vertical="center"/>
    </xf>
    <xf numFmtId="0" fontId="6" fillId="7" borderId="15" xfId="0" applyFont="1" applyFill="1" applyBorder="1" applyAlignment="1">
      <alignment horizontal="center" vertical="center"/>
    </xf>
    <xf numFmtId="0" fontId="6" fillId="7" borderId="22" xfId="0" applyFont="1" applyFill="1" applyBorder="1" applyAlignment="1">
      <alignment horizontal="center" vertical="center"/>
    </xf>
    <xf numFmtId="0" fontId="6" fillId="10" borderId="23" xfId="0" applyFont="1" applyFill="1" applyBorder="1" applyAlignment="1">
      <alignment horizontal="center" vertical="center"/>
    </xf>
    <xf numFmtId="0" fontId="6" fillId="10" borderId="2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28" xfId="0" applyFont="1" applyFill="1" applyBorder="1" applyAlignment="1">
      <alignment horizontal="center" vertical="center"/>
    </xf>
    <xf numFmtId="0" fontId="6" fillId="7" borderId="29" xfId="0" applyFont="1" applyFill="1" applyBorder="1" applyAlignment="1">
      <alignment horizontal="center" vertical="center"/>
    </xf>
    <xf numFmtId="0" fontId="6" fillId="6" borderId="30" xfId="0" applyFont="1" applyFill="1" applyBorder="1" applyAlignment="1">
      <alignment horizontal="center" vertical="center"/>
    </xf>
    <xf numFmtId="0" fontId="6" fillId="6" borderId="34" xfId="0" applyFont="1" applyFill="1" applyBorder="1" applyAlignment="1">
      <alignment horizontal="center" vertical="center"/>
    </xf>
    <xf numFmtId="0" fontId="6" fillId="6" borderId="3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4A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Table!$F$4</c:f>
              <c:strCache>
                <c:ptCount val="1"/>
                <c:pt idx="0">
                  <c:v>(1) Current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Table!$G$4:$K$4</c:f>
              <c:numCache>
                <c:formatCode>General</c:formatCode>
                <c:ptCount val="5"/>
                <c:pt idx="0">
                  <c:v>0.73108298716764308</c:v>
                </c:pt>
                <c:pt idx="1">
                  <c:v>0.5830554200954331</c:v>
                </c:pt>
                <c:pt idx="2">
                  <c:v>0.96086086019502726</c:v>
                </c:pt>
                <c:pt idx="3">
                  <c:v>0.64652379394453741</c:v>
                </c:pt>
                <c:pt idx="4">
                  <c:v>0.66561744807794121</c:v>
                </c:pt>
              </c:numCache>
            </c:numRef>
          </c:val>
          <c:smooth val="0"/>
          <c:extLst>
            <c:ext xmlns:c16="http://schemas.microsoft.com/office/drawing/2014/chart" uri="{C3380CC4-5D6E-409C-BE32-E72D297353CC}">
              <c16:uniqueId val="{00000000-F25A-4056-AFC1-BE78CE68FE32}"/>
            </c:ext>
          </c:extLst>
        </c:ser>
        <c:dLbls>
          <c:dLblPos val="ctr"/>
          <c:showLegendKey val="0"/>
          <c:showVal val="1"/>
          <c:showCatName val="0"/>
          <c:showSerName val="0"/>
          <c:showPercent val="0"/>
          <c:showBubbleSize val="0"/>
        </c:dLbls>
        <c:smooth val="0"/>
        <c:axId val="505741231"/>
        <c:axId val="369612927"/>
      </c:lineChart>
      <c:dateAx>
        <c:axId val="505741231"/>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612927"/>
        <c:crosses val="autoZero"/>
        <c:auto val="1"/>
        <c:lblOffset val="100"/>
        <c:baseTimeUnit val="years"/>
      </c:dateAx>
      <c:valAx>
        <c:axId val="369612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574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Table!$F$28</c:f>
              <c:strCache>
                <c:ptCount val="1"/>
                <c:pt idx="0">
                  <c:v>(7) Return on equity</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Table!$G$28:$K$28</c:f>
              <c:numCache>
                <c:formatCode>General</c:formatCode>
                <c:ptCount val="5"/>
                <c:pt idx="0">
                  <c:v>0.99147669686275586</c:v>
                </c:pt>
                <c:pt idx="1">
                  <c:v>1.1737543023713011</c:v>
                </c:pt>
                <c:pt idx="2">
                  <c:v>0.99581353828570729</c:v>
                </c:pt>
                <c:pt idx="3">
                  <c:v>0.83349709480551448</c:v>
                </c:pt>
                <c:pt idx="4">
                  <c:v>1.0701092789965565</c:v>
                </c:pt>
              </c:numCache>
            </c:numRef>
          </c:val>
          <c:smooth val="0"/>
          <c:extLst>
            <c:ext xmlns:c16="http://schemas.microsoft.com/office/drawing/2014/chart" uri="{C3380CC4-5D6E-409C-BE32-E72D297353CC}">
              <c16:uniqueId val="{00000000-6CA2-45F7-9320-536AF5D9F0CF}"/>
            </c:ext>
          </c:extLst>
        </c:ser>
        <c:dLbls>
          <c:dLblPos val="ctr"/>
          <c:showLegendKey val="0"/>
          <c:showVal val="1"/>
          <c:showCatName val="0"/>
          <c:showSerName val="0"/>
          <c:showPercent val="0"/>
          <c:showBubbleSize val="0"/>
        </c:dLbls>
        <c:smooth val="0"/>
        <c:axId val="749581503"/>
        <c:axId val="641516751"/>
      </c:lineChart>
      <c:dateAx>
        <c:axId val="74958150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16751"/>
        <c:crosses val="autoZero"/>
        <c:auto val="1"/>
        <c:lblOffset val="100"/>
        <c:baseTimeUnit val="years"/>
      </c:dateAx>
      <c:valAx>
        <c:axId val="641516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58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Table!$F$31</c:f>
              <c:strCache>
                <c:ptCount val="1"/>
                <c:pt idx="0">
                  <c:v>(8) Return on capital employed</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Table!$G$31:$K$31</c:f>
              <c:numCache>
                <c:formatCode>General</c:formatCode>
                <c:ptCount val="5"/>
                <c:pt idx="0">
                  <c:v>0.13660142621896973</c:v>
                </c:pt>
                <c:pt idx="1">
                  <c:v>0.2799298413588433</c:v>
                </c:pt>
                <c:pt idx="2">
                  <c:v>0.14897662483605434</c:v>
                </c:pt>
                <c:pt idx="3">
                  <c:v>9.4925120434640672E-2</c:v>
                </c:pt>
                <c:pt idx="4">
                  <c:v>0.17126231773443676</c:v>
                </c:pt>
              </c:numCache>
            </c:numRef>
          </c:val>
          <c:smooth val="0"/>
          <c:extLst>
            <c:ext xmlns:c16="http://schemas.microsoft.com/office/drawing/2014/chart" uri="{C3380CC4-5D6E-409C-BE32-E72D297353CC}">
              <c16:uniqueId val="{00000000-FA76-4611-BE12-6C5E2DD708B8}"/>
            </c:ext>
          </c:extLst>
        </c:ser>
        <c:dLbls>
          <c:dLblPos val="ctr"/>
          <c:showLegendKey val="0"/>
          <c:showVal val="1"/>
          <c:showCatName val="0"/>
          <c:showSerName val="0"/>
          <c:showPercent val="0"/>
          <c:showBubbleSize val="0"/>
        </c:dLbls>
        <c:smooth val="0"/>
        <c:axId val="749567583"/>
        <c:axId val="641517743"/>
      </c:lineChart>
      <c:dateAx>
        <c:axId val="74956758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17743"/>
        <c:crosses val="autoZero"/>
        <c:auto val="1"/>
        <c:lblOffset val="100"/>
        <c:baseTimeUnit val="years"/>
      </c:dateAx>
      <c:valAx>
        <c:axId val="641517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5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Table!$F$34</c:f>
              <c:strCache>
                <c:ptCount val="1"/>
                <c:pt idx="0">
                  <c:v>(1) Inventory Turnover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Table!$G$34:$K$34</c:f>
              <c:numCache>
                <c:formatCode>General</c:formatCode>
                <c:ptCount val="5"/>
                <c:pt idx="0">
                  <c:v>4.6035298305043142</c:v>
                </c:pt>
                <c:pt idx="1">
                  <c:v>4.087908550035138</c:v>
                </c:pt>
                <c:pt idx="2">
                  <c:v>4.0181325577952487</c:v>
                </c:pt>
                <c:pt idx="3">
                  <c:v>3.5544401966138723</c:v>
                </c:pt>
                <c:pt idx="4">
                  <c:v>3.6916379958480614</c:v>
                </c:pt>
              </c:numCache>
            </c:numRef>
          </c:val>
          <c:smooth val="0"/>
          <c:extLst>
            <c:ext xmlns:c16="http://schemas.microsoft.com/office/drawing/2014/chart" uri="{C3380CC4-5D6E-409C-BE32-E72D297353CC}">
              <c16:uniqueId val="{00000000-3D0B-4593-A96D-B5FA273D45B2}"/>
            </c:ext>
          </c:extLst>
        </c:ser>
        <c:dLbls>
          <c:dLblPos val="ctr"/>
          <c:showLegendKey val="0"/>
          <c:showVal val="1"/>
          <c:showCatName val="0"/>
          <c:showSerName val="0"/>
          <c:showPercent val="0"/>
          <c:showBubbleSize val="0"/>
        </c:dLbls>
        <c:smooth val="0"/>
        <c:axId val="749577183"/>
        <c:axId val="641537087"/>
      </c:lineChart>
      <c:dateAx>
        <c:axId val="74957718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37087"/>
        <c:crosses val="autoZero"/>
        <c:auto val="1"/>
        <c:lblOffset val="100"/>
        <c:baseTimeUnit val="years"/>
      </c:dateAx>
      <c:valAx>
        <c:axId val="6415370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5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Table!$F$38</c:f>
              <c:strCache>
                <c:ptCount val="1"/>
                <c:pt idx="0">
                  <c:v>(2) Inventory turnover period</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Table!$G$38:$K$38</c:f>
              <c:numCache>
                <c:formatCode>General</c:formatCode>
                <c:ptCount val="5"/>
                <c:pt idx="0">
                  <c:v>79.286984865701299</c:v>
                </c:pt>
                <c:pt idx="1">
                  <c:v>89.2877116825088</c:v>
                </c:pt>
                <c:pt idx="2">
                  <c:v>90.83821769192096</c:v>
                </c:pt>
                <c:pt idx="3">
                  <c:v>102.68846282678106</c:v>
                </c:pt>
                <c:pt idx="4">
                  <c:v>98.872099704930676</c:v>
                </c:pt>
              </c:numCache>
            </c:numRef>
          </c:val>
          <c:smooth val="0"/>
          <c:extLst>
            <c:ext xmlns:c16="http://schemas.microsoft.com/office/drawing/2014/chart" uri="{C3380CC4-5D6E-409C-BE32-E72D297353CC}">
              <c16:uniqueId val="{00000000-0528-4B84-887A-C858368FFC46}"/>
            </c:ext>
          </c:extLst>
        </c:ser>
        <c:dLbls>
          <c:dLblPos val="ctr"/>
          <c:showLegendKey val="0"/>
          <c:showVal val="1"/>
          <c:showCatName val="0"/>
          <c:showSerName val="0"/>
          <c:showPercent val="0"/>
          <c:showBubbleSize val="0"/>
        </c:dLbls>
        <c:smooth val="0"/>
        <c:axId val="749569983"/>
        <c:axId val="641543535"/>
      </c:lineChart>
      <c:dateAx>
        <c:axId val="74956998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43535"/>
        <c:crosses val="autoZero"/>
        <c:auto val="1"/>
        <c:lblOffset val="100"/>
        <c:baseTimeUnit val="years"/>
      </c:dateAx>
      <c:valAx>
        <c:axId val="641543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5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Table!$F$40</c:f>
              <c:strCache>
                <c:ptCount val="1"/>
                <c:pt idx="0">
                  <c:v>(3) Debtors tunover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Table!$G$40:$K$40</c:f>
              <c:numCache>
                <c:formatCode>General</c:formatCode>
                <c:ptCount val="5"/>
                <c:pt idx="0">
                  <c:v>38.904170976565204</c:v>
                </c:pt>
                <c:pt idx="1">
                  <c:v>41.897666458836675</c:v>
                </c:pt>
                <c:pt idx="2">
                  <c:v>43.197034382372649</c:v>
                </c:pt>
                <c:pt idx="3">
                  <c:v>50.791437828025401</c:v>
                </c:pt>
                <c:pt idx="4">
                  <c:v>43.604887191347061</c:v>
                </c:pt>
              </c:numCache>
            </c:numRef>
          </c:val>
          <c:smooth val="0"/>
          <c:extLst>
            <c:ext xmlns:c16="http://schemas.microsoft.com/office/drawing/2014/chart" uri="{C3380CC4-5D6E-409C-BE32-E72D297353CC}">
              <c16:uniqueId val="{00000000-E4AE-471A-86BF-E4267B69CD55}"/>
            </c:ext>
          </c:extLst>
        </c:ser>
        <c:dLbls>
          <c:dLblPos val="ctr"/>
          <c:showLegendKey val="0"/>
          <c:showVal val="1"/>
          <c:showCatName val="0"/>
          <c:showSerName val="0"/>
          <c:showPercent val="0"/>
          <c:showBubbleSize val="0"/>
        </c:dLbls>
        <c:smooth val="0"/>
        <c:axId val="749570943"/>
        <c:axId val="641533119"/>
      </c:lineChart>
      <c:dateAx>
        <c:axId val="74957094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33119"/>
        <c:crosses val="autoZero"/>
        <c:auto val="1"/>
        <c:lblOffset val="100"/>
        <c:baseTimeUnit val="years"/>
      </c:dateAx>
      <c:valAx>
        <c:axId val="641533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957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Table!$F$43</c:f>
              <c:strCache>
                <c:ptCount val="1"/>
                <c:pt idx="0">
                  <c:v>(4) Average collection period</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Table!$G$43:$K$43</c:f>
              <c:numCache>
                <c:formatCode>General</c:formatCode>
                <c:ptCount val="5"/>
                <c:pt idx="0">
                  <c:v>9.3820274494440685</c:v>
                </c:pt>
                <c:pt idx="1">
                  <c:v>8.7117023655387253</c:v>
                </c:pt>
                <c:pt idx="2">
                  <c:v>8.4496541306304351</c:v>
                </c:pt>
                <c:pt idx="3">
                  <c:v>7.1862505888463435</c:v>
                </c:pt>
                <c:pt idx="4">
                  <c:v>8.370621357149858</c:v>
                </c:pt>
              </c:numCache>
            </c:numRef>
          </c:val>
          <c:smooth val="0"/>
          <c:extLst>
            <c:ext xmlns:c16="http://schemas.microsoft.com/office/drawing/2014/chart" uri="{C3380CC4-5D6E-409C-BE32-E72D297353CC}">
              <c16:uniqueId val="{00000000-8F9B-4001-805C-BE14EE26A58B}"/>
            </c:ext>
          </c:extLst>
        </c:ser>
        <c:dLbls>
          <c:dLblPos val="ctr"/>
          <c:showLegendKey val="0"/>
          <c:showVal val="1"/>
          <c:showCatName val="0"/>
          <c:showSerName val="0"/>
          <c:showPercent val="0"/>
          <c:showBubbleSize val="0"/>
        </c:dLbls>
        <c:smooth val="0"/>
        <c:axId val="504294255"/>
        <c:axId val="369914607"/>
      </c:lineChart>
      <c:dateAx>
        <c:axId val="50429425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914607"/>
        <c:crosses val="autoZero"/>
        <c:auto val="1"/>
        <c:lblOffset val="100"/>
        <c:baseTimeUnit val="years"/>
      </c:dateAx>
      <c:valAx>
        <c:axId val="369914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429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Table!$F$45</c:f>
              <c:strCache>
                <c:ptCount val="1"/>
                <c:pt idx="0">
                  <c:v>(5) Working capital turnover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Table!$G$45:$K$45</c:f>
              <c:numCache>
                <c:formatCode>General</c:formatCode>
                <c:ptCount val="5"/>
                <c:pt idx="0">
                  <c:v>-10.330628822737108</c:v>
                </c:pt>
                <c:pt idx="1">
                  <c:v>-5.7662503139628329</c:v>
                </c:pt>
                <c:pt idx="2">
                  <c:v>-71.491748950561686</c:v>
                </c:pt>
                <c:pt idx="3">
                  <c:v>-5.5383499491856414</c:v>
                </c:pt>
                <c:pt idx="4">
                  <c:v>-8.2507995377462446</c:v>
                </c:pt>
              </c:numCache>
            </c:numRef>
          </c:val>
          <c:smooth val="0"/>
          <c:extLst>
            <c:ext xmlns:c16="http://schemas.microsoft.com/office/drawing/2014/chart" uri="{C3380CC4-5D6E-409C-BE32-E72D297353CC}">
              <c16:uniqueId val="{00000000-AD45-4B15-B6EA-A12C0AB95048}"/>
            </c:ext>
          </c:extLst>
        </c:ser>
        <c:dLbls>
          <c:dLblPos val="t"/>
          <c:showLegendKey val="0"/>
          <c:showVal val="1"/>
          <c:showCatName val="0"/>
          <c:showSerName val="0"/>
          <c:showPercent val="0"/>
          <c:showBubbleSize val="0"/>
        </c:dLbls>
        <c:smooth val="0"/>
        <c:axId val="634762815"/>
        <c:axId val="641538575"/>
      </c:lineChart>
      <c:dateAx>
        <c:axId val="634762815"/>
        <c:scaling>
          <c:orientation val="minMax"/>
        </c:scaling>
        <c:delete val="1"/>
        <c:axPos val="b"/>
        <c:numFmt formatCode="mmm\-yy" sourceLinked="1"/>
        <c:majorTickMark val="out"/>
        <c:minorTickMark val="none"/>
        <c:tickLblPos val="nextTo"/>
        <c:crossAx val="641538575"/>
        <c:crosses val="autoZero"/>
        <c:auto val="1"/>
        <c:lblOffset val="100"/>
        <c:baseTimeUnit val="years"/>
      </c:dateAx>
      <c:valAx>
        <c:axId val="64153857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crossAx val="63476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Table!$F$47</c:f>
              <c:strCache>
                <c:ptCount val="1"/>
                <c:pt idx="0">
                  <c:v>(6) Fixed assets turnover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Table!$G$47:$K$47</c:f>
              <c:numCache>
                <c:formatCode>General</c:formatCode>
                <c:ptCount val="5"/>
                <c:pt idx="0">
                  <c:v>0.66066010640946971</c:v>
                </c:pt>
                <c:pt idx="1">
                  <c:v>0.75470240720173476</c:v>
                </c:pt>
                <c:pt idx="2">
                  <c:v>0.59753515537470003</c:v>
                </c:pt>
                <c:pt idx="3">
                  <c:v>0.48185686724711546</c:v>
                </c:pt>
                <c:pt idx="4">
                  <c:v>0.66950974671081909</c:v>
                </c:pt>
              </c:numCache>
            </c:numRef>
          </c:val>
          <c:smooth val="0"/>
          <c:extLst>
            <c:ext xmlns:c16="http://schemas.microsoft.com/office/drawing/2014/chart" uri="{C3380CC4-5D6E-409C-BE32-E72D297353CC}">
              <c16:uniqueId val="{00000000-FD5F-4AE8-8CF7-5BD8E0A188F2}"/>
            </c:ext>
          </c:extLst>
        </c:ser>
        <c:dLbls>
          <c:dLblPos val="ctr"/>
          <c:showLegendKey val="0"/>
          <c:showVal val="1"/>
          <c:showCatName val="0"/>
          <c:showSerName val="0"/>
          <c:showPercent val="0"/>
          <c:showBubbleSize val="0"/>
        </c:dLbls>
        <c:smooth val="0"/>
        <c:axId val="367365263"/>
        <c:axId val="641516255"/>
      </c:lineChart>
      <c:dateAx>
        <c:axId val="36736526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16255"/>
        <c:crosses val="autoZero"/>
        <c:auto val="1"/>
        <c:lblOffset val="100"/>
        <c:baseTimeUnit val="years"/>
      </c:dateAx>
      <c:valAx>
        <c:axId val="641516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36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Table!$F$50</c:f>
              <c:strCache>
                <c:ptCount val="1"/>
                <c:pt idx="0">
                  <c:v>(7) Total assets turnover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Table!$G$50:$K$50</c:f>
              <c:numCache>
                <c:formatCode>General</c:formatCode>
                <c:ptCount val="5"/>
                <c:pt idx="0">
                  <c:v>0.56609455435330258</c:v>
                </c:pt>
                <c:pt idx="1">
                  <c:v>0.64113627320209354</c:v>
                </c:pt>
                <c:pt idx="2">
                  <c:v>0.50853501333656748</c:v>
                </c:pt>
                <c:pt idx="3">
                  <c:v>0.41985325553164377</c:v>
                </c:pt>
                <c:pt idx="4">
                  <c:v>0.53775708486299412</c:v>
                </c:pt>
              </c:numCache>
            </c:numRef>
          </c:val>
          <c:smooth val="0"/>
          <c:extLst>
            <c:ext xmlns:c16="http://schemas.microsoft.com/office/drawing/2014/chart" uri="{C3380CC4-5D6E-409C-BE32-E72D297353CC}">
              <c16:uniqueId val="{00000000-11F2-477B-9F26-B77750A14683}"/>
            </c:ext>
          </c:extLst>
        </c:ser>
        <c:dLbls>
          <c:dLblPos val="ctr"/>
          <c:showLegendKey val="0"/>
          <c:showVal val="1"/>
          <c:showCatName val="0"/>
          <c:showSerName val="0"/>
          <c:showPercent val="0"/>
          <c:showBubbleSize val="0"/>
        </c:dLbls>
        <c:smooth val="0"/>
        <c:axId val="1742155599"/>
        <c:axId val="513120767"/>
      </c:lineChart>
      <c:dateAx>
        <c:axId val="1742155599"/>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20767"/>
        <c:crosses val="autoZero"/>
        <c:auto val="1"/>
        <c:lblOffset val="100"/>
        <c:baseTimeUnit val="years"/>
      </c:dateAx>
      <c:valAx>
        <c:axId val="513120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215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Table!$F$53</c:f>
              <c:strCache>
                <c:ptCount val="1"/>
                <c:pt idx="0">
                  <c:v>(1) Debt equity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Table!$G$53:$K$53</c:f>
              <c:numCache>
                <c:formatCode>General</c:formatCode>
                <c:ptCount val="5"/>
                <c:pt idx="0">
                  <c:v>0.2832323089647576</c:v>
                </c:pt>
                <c:pt idx="1">
                  <c:v>0.2573108706938228</c:v>
                </c:pt>
                <c:pt idx="2">
                  <c:v>0.35277033860353102</c:v>
                </c:pt>
                <c:pt idx="3">
                  <c:v>0.58605205898036461</c:v>
                </c:pt>
                <c:pt idx="4">
                  <c:v>0.45385851421430873</c:v>
                </c:pt>
              </c:numCache>
            </c:numRef>
          </c:val>
          <c:smooth val="0"/>
          <c:extLst>
            <c:ext xmlns:c16="http://schemas.microsoft.com/office/drawing/2014/chart" uri="{C3380CC4-5D6E-409C-BE32-E72D297353CC}">
              <c16:uniqueId val="{00000000-23CE-4AE4-A41D-5C732AA85888}"/>
            </c:ext>
          </c:extLst>
        </c:ser>
        <c:dLbls>
          <c:dLblPos val="ctr"/>
          <c:showLegendKey val="0"/>
          <c:showVal val="1"/>
          <c:showCatName val="0"/>
          <c:showSerName val="0"/>
          <c:showPercent val="0"/>
          <c:showBubbleSize val="0"/>
        </c:dLbls>
        <c:smooth val="0"/>
        <c:axId val="758379087"/>
        <c:axId val="641254271"/>
      </c:lineChart>
      <c:dateAx>
        <c:axId val="75837908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254271"/>
        <c:crosses val="autoZero"/>
        <c:auto val="1"/>
        <c:lblOffset val="100"/>
        <c:baseTimeUnit val="years"/>
      </c:dateAx>
      <c:valAx>
        <c:axId val="64125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37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Table!$F$6</c:f>
              <c:strCache>
                <c:ptCount val="1"/>
                <c:pt idx="0">
                  <c:v>(2) Quick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Table!$G$6:$K$6</c:f>
              <c:numCache>
                <c:formatCode>General</c:formatCode>
                <c:ptCount val="5"/>
                <c:pt idx="0">
                  <c:v>0.28326280813053289</c:v>
                </c:pt>
                <c:pt idx="1">
                  <c:v>0.21143512427040206</c:v>
                </c:pt>
                <c:pt idx="2">
                  <c:v>0.53324076414479371</c:v>
                </c:pt>
                <c:pt idx="3">
                  <c:v>0.29938389377836372</c:v>
                </c:pt>
                <c:pt idx="4">
                  <c:v>0.22584664555465911</c:v>
                </c:pt>
              </c:numCache>
            </c:numRef>
          </c:val>
          <c:smooth val="0"/>
          <c:extLst>
            <c:ext xmlns:c16="http://schemas.microsoft.com/office/drawing/2014/chart" uri="{C3380CC4-5D6E-409C-BE32-E72D297353CC}">
              <c16:uniqueId val="{00000000-8F8C-4E32-B3F8-728204508C78}"/>
            </c:ext>
          </c:extLst>
        </c:ser>
        <c:dLbls>
          <c:dLblPos val="ctr"/>
          <c:showLegendKey val="0"/>
          <c:showVal val="1"/>
          <c:showCatName val="0"/>
          <c:showSerName val="0"/>
          <c:showPercent val="0"/>
          <c:showBubbleSize val="0"/>
        </c:dLbls>
        <c:smooth val="0"/>
        <c:axId val="505744591"/>
        <c:axId val="513114319"/>
      </c:lineChart>
      <c:dateAx>
        <c:axId val="505744591"/>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14319"/>
        <c:crosses val="autoZero"/>
        <c:auto val="1"/>
        <c:lblOffset val="100"/>
        <c:baseTimeUnit val="years"/>
      </c:dateAx>
      <c:valAx>
        <c:axId val="513114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574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Table!$F$55</c:f>
              <c:strCache>
                <c:ptCount val="1"/>
                <c:pt idx="0">
                  <c:v>(2) Total debt to assets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Table!$G$55:$K$55</c:f>
              <c:numCache>
                <c:formatCode>General</c:formatCode>
                <c:ptCount val="5"/>
                <c:pt idx="0">
                  <c:v>0.16330372603066443</c:v>
                </c:pt>
                <c:pt idx="1">
                  <c:v>0.14539402490839295</c:v>
                </c:pt>
                <c:pt idx="2">
                  <c:v>0.18452500632580263</c:v>
                </c:pt>
                <c:pt idx="3">
                  <c:v>0.29055872178783315</c:v>
                </c:pt>
                <c:pt idx="4">
                  <c:v>0.23255891924820052</c:v>
                </c:pt>
              </c:numCache>
            </c:numRef>
          </c:val>
          <c:smooth val="0"/>
          <c:extLst>
            <c:ext xmlns:c16="http://schemas.microsoft.com/office/drawing/2014/chart" uri="{C3380CC4-5D6E-409C-BE32-E72D297353CC}">
              <c16:uniqueId val="{00000000-5B7B-46B2-A86A-91A082750DB3}"/>
            </c:ext>
          </c:extLst>
        </c:ser>
        <c:dLbls>
          <c:dLblPos val="ctr"/>
          <c:showLegendKey val="0"/>
          <c:showVal val="1"/>
          <c:showCatName val="0"/>
          <c:showSerName val="0"/>
          <c:showPercent val="0"/>
          <c:showBubbleSize val="0"/>
        </c:dLbls>
        <c:smooth val="0"/>
        <c:axId val="758405487"/>
        <c:axId val="641535599"/>
      </c:lineChart>
      <c:dateAx>
        <c:axId val="75840548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35599"/>
        <c:crosses val="autoZero"/>
        <c:auto val="1"/>
        <c:lblOffset val="100"/>
        <c:baseTimeUnit val="years"/>
      </c:dateAx>
      <c:valAx>
        <c:axId val="641535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40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Table!$F$57</c:f>
              <c:strCache>
                <c:ptCount val="1"/>
                <c:pt idx="0">
                  <c:v>(3) Proprietary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Table!$G$57:$K$57</c:f>
              <c:numCache>
                <c:formatCode>General</c:formatCode>
                <c:ptCount val="5"/>
                <c:pt idx="0">
                  <c:v>0.57657167230516848</c:v>
                </c:pt>
                <c:pt idx="1">
                  <c:v>0.56505201088608115</c:v>
                </c:pt>
                <c:pt idx="2">
                  <c:v>0.52307404034097449</c:v>
                </c:pt>
                <c:pt idx="3">
                  <c:v>0.49578995131142123</c:v>
                </c:pt>
                <c:pt idx="4">
                  <c:v>0.5124040024913753</c:v>
                </c:pt>
              </c:numCache>
            </c:numRef>
          </c:val>
          <c:smooth val="0"/>
          <c:extLst>
            <c:ext xmlns:c16="http://schemas.microsoft.com/office/drawing/2014/chart" uri="{C3380CC4-5D6E-409C-BE32-E72D297353CC}">
              <c16:uniqueId val="{00000000-1499-40CF-8F53-38351CD697AB}"/>
            </c:ext>
          </c:extLst>
        </c:ser>
        <c:dLbls>
          <c:dLblPos val="ctr"/>
          <c:showLegendKey val="0"/>
          <c:showVal val="1"/>
          <c:showCatName val="0"/>
          <c:showSerName val="0"/>
          <c:showPercent val="0"/>
          <c:showBubbleSize val="0"/>
        </c:dLbls>
        <c:smooth val="0"/>
        <c:axId val="758380527"/>
        <c:axId val="641262207"/>
      </c:lineChart>
      <c:dateAx>
        <c:axId val="75838052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262207"/>
        <c:crosses val="autoZero"/>
        <c:auto val="1"/>
        <c:lblOffset val="100"/>
        <c:baseTimeUnit val="years"/>
      </c:dateAx>
      <c:valAx>
        <c:axId val="6412622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38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Table!$F$59</c:f>
              <c:strCache>
                <c:ptCount val="1"/>
                <c:pt idx="0">
                  <c:v>(4) Interest coverage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Table!$G$59:$K$59</c:f>
              <c:numCache>
                <c:formatCode>General</c:formatCode>
                <c:ptCount val="5"/>
                <c:pt idx="0">
                  <c:v>6.748917497771707</c:v>
                </c:pt>
                <c:pt idx="1">
                  <c:v>16.875655425345979</c:v>
                </c:pt>
                <c:pt idx="2">
                  <c:v>4.9349177057136933</c:v>
                </c:pt>
                <c:pt idx="3">
                  <c:v>3.7431648196475757</c:v>
                </c:pt>
                <c:pt idx="4">
                  <c:v>6.7875038072234544</c:v>
                </c:pt>
              </c:numCache>
            </c:numRef>
          </c:val>
          <c:smooth val="0"/>
          <c:extLst>
            <c:ext xmlns:c16="http://schemas.microsoft.com/office/drawing/2014/chart" uri="{C3380CC4-5D6E-409C-BE32-E72D297353CC}">
              <c16:uniqueId val="{00000000-1AF5-427E-A5DC-2FCD0B03FBB2}"/>
            </c:ext>
          </c:extLst>
        </c:ser>
        <c:dLbls>
          <c:dLblPos val="ctr"/>
          <c:showLegendKey val="0"/>
          <c:showVal val="1"/>
          <c:showCatName val="0"/>
          <c:showSerName val="0"/>
          <c:showPercent val="0"/>
          <c:showBubbleSize val="0"/>
        </c:dLbls>
        <c:smooth val="0"/>
        <c:axId val="761654927"/>
        <c:axId val="516649423"/>
      </c:lineChart>
      <c:dateAx>
        <c:axId val="76165492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6649423"/>
        <c:crosses val="autoZero"/>
        <c:auto val="1"/>
        <c:lblOffset val="100"/>
        <c:baseTimeUnit val="years"/>
      </c:dateAx>
      <c:valAx>
        <c:axId val="516649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65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Table!$F$61</c:f>
              <c:strCache>
                <c:ptCount val="1"/>
                <c:pt idx="0">
                  <c:v>(1) Divident Yield </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Table!$G$61:$K$61</c:f>
              <c:numCache>
                <c:formatCode>General</c:formatCode>
                <c:ptCount val="5"/>
                <c:pt idx="0">
                  <c:v>344.49760765550241</c:v>
                </c:pt>
                <c:pt idx="1">
                  <c:v>39.014687882496943</c:v>
                </c:pt>
                <c:pt idx="2">
                  <c:v>30.793865861920306</c:v>
                </c:pt>
                <c:pt idx="3">
                  <c:v>37.091988130563799</c:v>
                </c:pt>
                <c:pt idx="4">
                  <c:v>24.95201535508637</c:v>
                </c:pt>
              </c:numCache>
            </c:numRef>
          </c:val>
          <c:smooth val="0"/>
          <c:extLst>
            <c:ext xmlns:c16="http://schemas.microsoft.com/office/drawing/2014/chart" uri="{C3380CC4-5D6E-409C-BE32-E72D297353CC}">
              <c16:uniqueId val="{00000000-910A-456B-9960-DB658FE6D7D1}"/>
            </c:ext>
          </c:extLst>
        </c:ser>
        <c:dLbls>
          <c:dLblPos val="ctr"/>
          <c:showLegendKey val="0"/>
          <c:showVal val="1"/>
          <c:showCatName val="0"/>
          <c:showSerName val="0"/>
          <c:showPercent val="0"/>
          <c:showBubbleSize val="0"/>
        </c:dLbls>
        <c:smooth val="0"/>
        <c:axId val="761656367"/>
        <c:axId val="516649919"/>
      </c:lineChart>
      <c:dateAx>
        <c:axId val="76165636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6649919"/>
        <c:crosses val="autoZero"/>
        <c:auto val="1"/>
        <c:lblOffset val="100"/>
        <c:baseTimeUnit val="years"/>
      </c:dateAx>
      <c:valAx>
        <c:axId val="516649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6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Table!$F$64</c:f>
              <c:strCache>
                <c:ptCount val="1"/>
                <c:pt idx="0">
                  <c:v>(2) Price Earning Ratio </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Table!$G$64:$K$64</c:f>
              <c:numCache>
                <c:formatCode>General</c:formatCode>
                <c:ptCount val="5"/>
                <c:pt idx="0">
                  <c:v>8.2422349470761755</c:v>
                </c:pt>
                <c:pt idx="1">
                  <c:v>4.839635250256384</c:v>
                </c:pt>
                <c:pt idx="2">
                  <c:v>5.6977927501140471</c:v>
                </c:pt>
                <c:pt idx="3">
                  <c:v>4.5811384876805441</c:v>
                </c:pt>
                <c:pt idx="4">
                  <c:v>5.6680276460496239</c:v>
                </c:pt>
              </c:numCache>
            </c:numRef>
          </c:val>
          <c:smooth val="0"/>
          <c:extLst>
            <c:ext xmlns:c16="http://schemas.microsoft.com/office/drawing/2014/chart" uri="{C3380CC4-5D6E-409C-BE32-E72D297353CC}">
              <c16:uniqueId val="{00000000-185F-47DB-8F10-61075003AA69}"/>
            </c:ext>
          </c:extLst>
        </c:ser>
        <c:dLbls>
          <c:dLblPos val="ctr"/>
          <c:showLegendKey val="0"/>
          <c:showVal val="1"/>
          <c:showCatName val="0"/>
          <c:showSerName val="0"/>
          <c:showPercent val="0"/>
          <c:showBubbleSize val="0"/>
        </c:dLbls>
        <c:smooth val="0"/>
        <c:axId val="1735419823"/>
        <c:axId val="640933391"/>
      </c:lineChart>
      <c:dateAx>
        <c:axId val="173541982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0933391"/>
        <c:crosses val="autoZero"/>
        <c:auto val="1"/>
        <c:lblOffset val="100"/>
        <c:baseTimeUnit val="years"/>
      </c:dateAx>
      <c:valAx>
        <c:axId val="640933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541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Table!$F$66</c:f>
              <c:strCache>
                <c:ptCount val="1"/>
                <c:pt idx="0">
                  <c:v>(3) Enterprise value to EBIDTA Ratio </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Table!$G$66:$K$66</c:f>
              <c:numCache>
                <c:formatCode>General</c:formatCode>
                <c:ptCount val="5"/>
                <c:pt idx="0">
                  <c:v>4.1161725230655284</c:v>
                </c:pt>
                <c:pt idx="1">
                  <c:v>3.0383489666791714</c:v>
                </c:pt>
                <c:pt idx="2">
                  <c:v>3.4903462073597518</c:v>
                </c:pt>
                <c:pt idx="3">
                  <c:v>2.0237723766970279</c:v>
                </c:pt>
                <c:pt idx="4">
                  <c:v>2.599371305018606</c:v>
                </c:pt>
              </c:numCache>
            </c:numRef>
          </c:val>
          <c:smooth val="0"/>
          <c:extLst>
            <c:ext xmlns:c16="http://schemas.microsoft.com/office/drawing/2014/chart" uri="{C3380CC4-5D6E-409C-BE32-E72D297353CC}">
              <c16:uniqueId val="{00000000-EDF4-429F-90CC-2FB11F8DD5F9}"/>
            </c:ext>
          </c:extLst>
        </c:ser>
        <c:dLbls>
          <c:dLblPos val="ctr"/>
          <c:showLegendKey val="0"/>
          <c:showVal val="1"/>
          <c:showCatName val="0"/>
          <c:showSerName val="0"/>
          <c:showPercent val="0"/>
          <c:showBubbleSize val="0"/>
        </c:dLbls>
        <c:smooth val="0"/>
        <c:axId val="1654112943"/>
        <c:axId val="643619535"/>
      </c:lineChart>
      <c:dateAx>
        <c:axId val="1654112943"/>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619535"/>
        <c:crosses val="autoZero"/>
        <c:auto val="1"/>
        <c:lblOffset val="100"/>
        <c:baseTimeUnit val="years"/>
      </c:dateAx>
      <c:valAx>
        <c:axId val="643619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411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Table!$F$71</c:f>
              <c:strCache>
                <c:ptCount val="1"/>
                <c:pt idx="0">
                  <c:v>(4) DU - Pont Analysis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Table!$G$71:$K$71</c:f>
              <c:numCache>
                <c:formatCode>General</c:formatCode>
                <c:ptCount val="5"/>
                <c:pt idx="0">
                  <c:v>21.217474541154957</c:v>
                </c:pt>
                <c:pt idx="1">
                  <c:v>39.907003442658301</c:v>
                </c:pt>
                <c:pt idx="2">
                  <c:v>39.916221510412825</c:v>
                </c:pt>
                <c:pt idx="3">
                  <c:v>26.577349038625645</c:v>
                </c:pt>
                <c:pt idx="4">
                  <c:v>27.739709410815056</c:v>
                </c:pt>
              </c:numCache>
            </c:numRef>
          </c:val>
          <c:smooth val="0"/>
          <c:extLst>
            <c:ext xmlns:c16="http://schemas.microsoft.com/office/drawing/2014/chart" uri="{C3380CC4-5D6E-409C-BE32-E72D297353CC}">
              <c16:uniqueId val="{00000000-FD86-4A5F-BB59-0C1231237CC9}"/>
            </c:ext>
          </c:extLst>
        </c:ser>
        <c:dLbls>
          <c:dLblPos val="ctr"/>
          <c:showLegendKey val="0"/>
          <c:showVal val="1"/>
          <c:showCatName val="0"/>
          <c:showSerName val="0"/>
          <c:showPercent val="0"/>
          <c:showBubbleSize val="0"/>
        </c:dLbls>
        <c:smooth val="0"/>
        <c:axId val="763616927"/>
        <c:axId val="508570399"/>
      </c:lineChart>
      <c:dateAx>
        <c:axId val="763616927"/>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570399"/>
        <c:crosses val="autoZero"/>
        <c:auto val="1"/>
        <c:lblOffset val="100"/>
        <c:baseTimeUnit val="years"/>
      </c:dateAx>
      <c:valAx>
        <c:axId val="50857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361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Table!$F$9</c:f>
              <c:strCache>
                <c:ptCount val="1"/>
                <c:pt idx="0">
                  <c:v>(3) Cash Ratio or Absolute cash ratio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Table!$G$9:$K$9</c:f>
              <c:numCache>
                <c:formatCode>General</c:formatCode>
                <c:ptCount val="5"/>
                <c:pt idx="0">
                  <c:v>2.3199669231415261E-2</c:v>
                </c:pt>
                <c:pt idx="1">
                  <c:v>5.3205982391074373E-2</c:v>
                </c:pt>
                <c:pt idx="2">
                  <c:v>7.9717037608588656E-2</c:v>
                </c:pt>
                <c:pt idx="3">
                  <c:v>3.9741442699206056E-2</c:v>
                </c:pt>
                <c:pt idx="4">
                  <c:v>2.8058131606863421E-2</c:v>
                </c:pt>
              </c:numCache>
            </c:numRef>
          </c:val>
          <c:smooth val="0"/>
          <c:extLst>
            <c:ext xmlns:c16="http://schemas.microsoft.com/office/drawing/2014/chart" uri="{C3380CC4-5D6E-409C-BE32-E72D297353CC}">
              <c16:uniqueId val="{00000000-DE29-4B96-BF90-6DCB4EC3BE64}"/>
            </c:ext>
          </c:extLst>
        </c:ser>
        <c:dLbls>
          <c:dLblPos val="ctr"/>
          <c:showLegendKey val="0"/>
          <c:showVal val="1"/>
          <c:showCatName val="0"/>
          <c:showSerName val="0"/>
          <c:showPercent val="0"/>
          <c:showBubbleSize val="0"/>
        </c:dLbls>
        <c:smooth val="0"/>
        <c:axId val="1656963711"/>
        <c:axId val="369903199"/>
      </c:lineChart>
      <c:dateAx>
        <c:axId val="1656963711"/>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903199"/>
        <c:crosses val="autoZero"/>
        <c:auto val="1"/>
        <c:lblOffset val="100"/>
        <c:baseTimeUnit val="years"/>
      </c:dateAx>
      <c:valAx>
        <c:axId val="3699031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696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Table!$F$11</c:f>
              <c:strCache>
                <c:ptCount val="1"/>
                <c:pt idx="0">
                  <c:v>(1) Gross Profit Margin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Table!$G$11:$K$11</c:f>
              <c:numCache>
                <c:formatCode>General</c:formatCode>
                <c:ptCount val="5"/>
                <c:pt idx="0">
                  <c:v>27.313458797695805</c:v>
                </c:pt>
                <c:pt idx="1">
                  <c:v>48.03757672664252</c:v>
                </c:pt>
                <c:pt idx="2">
                  <c:v>43.705662420845485</c:v>
                </c:pt>
                <c:pt idx="3">
                  <c:v>35.387683857808518</c:v>
                </c:pt>
                <c:pt idx="4">
                  <c:v>41.761784154632167</c:v>
                </c:pt>
              </c:numCache>
            </c:numRef>
          </c:val>
          <c:smooth val="0"/>
          <c:extLst>
            <c:ext xmlns:c16="http://schemas.microsoft.com/office/drawing/2014/chart" uri="{C3380CC4-5D6E-409C-BE32-E72D297353CC}">
              <c16:uniqueId val="{00000000-F0E6-49E8-8EE3-5BC081ECB784}"/>
            </c:ext>
          </c:extLst>
        </c:ser>
        <c:dLbls>
          <c:dLblPos val="ctr"/>
          <c:showLegendKey val="0"/>
          <c:showVal val="1"/>
          <c:showCatName val="0"/>
          <c:showSerName val="0"/>
          <c:showPercent val="0"/>
          <c:showBubbleSize val="0"/>
        </c:dLbls>
        <c:smooth val="0"/>
        <c:axId val="634768095"/>
        <c:axId val="513125727"/>
      </c:lineChart>
      <c:dateAx>
        <c:axId val="63476809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25727"/>
        <c:crosses val="autoZero"/>
        <c:auto val="1"/>
        <c:lblOffset val="100"/>
        <c:baseTimeUnit val="years"/>
      </c:dateAx>
      <c:valAx>
        <c:axId val="5131257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476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Table!$F$15</c:f>
              <c:strCache>
                <c:ptCount val="1"/>
                <c:pt idx="0">
                  <c:v>(2) Operating profit margin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Table!$G$15:$K$15</c:f>
              <c:numCache>
                <c:formatCode>General</c:formatCode>
                <c:ptCount val="5"/>
                <c:pt idx="0">
                  <c:v>24.05105257389117</c:v>
                </c:pt>
                <c:pt idx="1">
                  <c:v>40.754394524627124</c:v>
                </c:pt>
                <c:pt idx="2">
                  <c:v>33.136636645916958</c:v>
                </c:pt>
                <c:pt idx="3">
                  <c:v>25.259278538923098</c:v>
                </c:pt>
                <c:pt idx="4">
                  <c:v>32.527575054963172</c:v>
                </c:pt>
              </c:numCache>
            </c:numRef>
          </c:val>
          <c:smooth val="0"/>
          <c:extLst>
            <c:ext xmlns:c16="http://schemas.microsoft.com/office/drawing/2014/chart" uri="{C3380CC4-5D6E-409C-BE32-E72D297353CC}">
              <c16:uniqueId val="{00000000-69FB-4B7D-A945-7E5568AD87DA}"/>
            </c:ext>
          </c:extLst>
        </c:ser>
        <c:dLbls>
          <c:dLblPos val="ctr"/>
          <c:showLegendKey val="0"/>
          <c:showVal val="1"/>
          <c:showCatName val="0"/>
          <c:showSerName val="0"/>
          <c:showPercent val="0"/>
          <c:showBubbleSize val="0"/>
        </c:dLbls>
        <c:smooth val="0"/>
        <c:axId val="634771935"/>
        <c:axId val="513118287"/>
      </c:lineChart>
      <c:dateAx>
        <c:axId val="63477193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18287"/>
        <c:crosses val="autoZero"/>
        <c:auto val="1"/>
        <c:lblOffset val="100"/>
        <c:baseTimeUnit val="years"/>
      </c:dateAx>
      <c:valAx>
        <c:axId val="513118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477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Table!$F$17</c:f>
              <c:strCache>
                <c:ptCount val="1"/>
                <c:pt idx="0">
                  <c:v>(3) EBIT / PBIT Margin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Table!$G$17:$K$17</c:f>
              <c:numCache>
                <c:formatCode>General</c:formatCode>
                <c:ptCount val="5"/>
                <c:pt idx="0">
                  <c:v>19.838392789455302</c:v>
                </c:pt>
                <c:pt idx="1">
                  <c:v>36.519676782175971</c:v>
                </c:pt>
                <c:pt idx="2">
                  <c:v>26.635899479062413</c:v>
                </c:pt>
                <c:pt idx="3">
                  <c:v>18.772876483987929</c:v>
                </c:pt>
                <c:pt idx="4">
                  <c:v>27.14177920355662</c:v>
                </c:pt>
              </c:numCache>
            </c:numRef>
          </c:val>
          <c:smooth val="0"/>
          <c:extLst>
            <c:ext xmlns:c16="http://schemas.microsoft.com/office/drawing/2014/chart" uri="{C3380CC4-5D6E-409C-BE32-E72D297353CC}">
              <c16:uniqueId val="{00000000-5D6F-40F5-A284-6E698E2787EA}"/>
            </c:ext>
          </c:extLst>
        </c:ser>
        <c:dLbls>
          <c:dLblPos val="ctr"/>
          <c:showLegendKey val="0"/>
          <c:showVal val="1"/>
          <c:showCatName val="0"/>
          <c:showSerName val="0"/>
          <c:showPercent val="0"/>
          <c:showBubbleSize val="0"/>
        </c:dLbls>
        <c:smooth val="0"/>
        <c:axId val="634775295"/>
        <c:axId val="513116799"/>
      </c:lineChart>
      <c:dateAx>
        <c:axId val="63477529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16799"/>
        <c:crosses val="autoZero"/>
        <c:auto val="1"/>
        <c:lblOffset val="100"/>
        <c:baseTimeUnit val="years"/>
      </c:dateAx>
      <c:valAx>
        <c:axId val="5131167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477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Table!$F$20</c:f>
              <c:strCache>
                <c:ptCount val="1"/>
                <c:pt idx="0">
                  <c:v>(4) EBT / PBT margin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Table!$G$20:$K$20</c:f>
              <c:numCache>
                <c:formatCode>General</c:formatCode>
                <c:ptCount val="5"/>
                <c:pt idx="0">
                  <c:v>16.898900226980601</c:v>
                </c:pt>
                <c:pt idx="1">
                  <c:v>34.355631839226611</c:v>
                </c:pt>
                <c:pt idx="2">
                  <c:v>21.238464087541473</c:v>
                </c:pt>
                <c:pt idx="3">
                  <c:v>13.757634733090244</c:v>
                </c:pt>
                <c:pt idx="4">
                  <c:v>23.142992613607078</c:v>
                </c:pt>
              </c:numCache>
            </c:numRef>
          </c:val>
          <c:smooth val="0"/>
          <c:extLst>
            <c:ext xmlns:c16="http://schemas.microsoft.com/office/drawing/2014/chart" uri="{C3380CC4-5D6E-409C-BE32-E72D297353CC}">
              <c16:uniqueId val="{00000000-242E-4360-AC67-C948FD4C581D}"/>
            </c:ext>
          </c:extLst>
        </c:ser>
        <c:dLbls>
          <c:dLblPos val="ctr"/>
          <c:showLegendKey val="0"/>
          <c:showVal val="1"/>
          <c:showCatName val="0"/>
          <c:showSerName val="0"/>
          <c:showPercent val="0"/>
          <c:showBubbleSize val="0"/>
        </c:dLbls>
        <c:smooth val="0"/>
        <c:axId val="634767135"/>
        <c:axId val="513106879"/>
      </c:lineChart>
      <c:dateAx>
        <c:axId val="63476713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06879"/>
        <c:crosses val="autoZero"/>
        <c:auto val="1"/>
        <c:lblOffset val="100"/>
        <c:baseTimeUnit val="years"/>
      </c:dateAx>
      <c:valAx>
        <c:axId val="5131068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476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Table!$F$23</c:f>
              <c:strCache>
                <c:ptCount val="1"/>
                <c:pt idx="0">
                  <c:v>(5) Net profit margin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Table!$G$23:$K$23</c:f>
              <c:numCache>
                <c:formatCode>General</c:formatCode>
                <c:ptCount val="5"/>
                <c:pt idx="0">
                  <c:v>12.011096794877659</c:v>
                </c:pt>
                <c:pt idx="1">
                  <c:v>25.58582746188906</c:v>
                </c:pt>
                <c:pt idx="2">
                  <c:v>20.298796238143169</c:v>
                </c:pt>
                <c:pt idx="3">
                  <c:v>11.15858651726778</c:v>
                </c:pt>
                <c:pt idx="4">
                  <c:v>14.917225267706469</c:v>
                </c:pt>
              </c:numCache>
            </c:numRef>
          </c:val>
          <c:smooth val="0"/>
          <c:extLst>
            <c:ext xmlns:c16="http://schemas.microsoft.com/office/drawing/2014/chart" uri="{C3380CC4-5D6E-409C-BE32-E72D297353CC}">
              <c16:uniqueId val="{00000000-E208-4B76-BFC0-D1CEC3929893}"/>
            </c:ext>
          </c:extLst>
        </c:ser>
        <c:dLbls>
          <c:dLblPos val="ctr"/>
          <c:showLegendKey val="0"/>
          <c:showVal val="1"/>
          <c:showCatName val="0"/>
          <c:showSerName val="0"/>
          <c:showPercent val="0"/>
          <c:showBubbleSize val="0"/>
        </c:dLbls>
        <c:smooth val="0"/>
        <c:axId val="504289935"/>
        <c:axId val="513122751"/>
      </c:lineChart>
      <c:dateAx>
        <c:axId val="50428993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122751"/>
        <c:crosses val="autoZero"/>
        <c:auto val="1"/>
        <c:lblOffset val="100"/>
        <c:baseTimeUnit val="years"/>
      </c:dateAx>
      <c:valAx>
        <c:axId val="513122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428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Table!$F$25</c:f>
              <c:strCache>
                <c:ptCount val="1"/>
                <c:pt idx="0">
                  <c:v>(6) Return on assets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Table!$G$3:$K$3</c:f>
              <c:numCache>
                <c:formatCode>mmm\-yy</c:formatCode>
                <c:ptCount val="5"/>
                <c:pt idx="0">
                  <c:v>44986</c:v>
                </c:pt>
                <c:pt idx="1">
                  <c:v>44621</c:v>
                </c:pt>
                <c:pt idx="2">
                  <c:v>44256</c:v>
                </c:pt>
                <c:pt idx="3">
                  <c:v>43891</c:v>
                </c:pt>
                <c:pt idx="4">
                  <c:v>43525</c:v>
                </c:pt>
              </c:numCache>
            </c:numRef>
          </c:cat>
          <c:val>
            <c:numRef>
              <c:f>Table!$G$25:$K$25</c:f>
              <c:numCache>
                <c:formatCode>General</c:formatCode>
                <c:ptCount val="5"/>
                <c:pt idx="0">
                  <c:v>47.502532607367762</c:v>
                </c:pt>
                <c:pt idx="1">
                  <c:v>109.70750419364461</c:v>
                </c:pt>
                <c:pt idx="2">
                  <c:v>69.920312893745134</c:v>
                </c:pt>
                <c:pt idx="3">
                  <c:v>36.458284058137117</c:v>
                </c:pt>
                <c:pt idx="4">
                  <c:v>40.763521466639858</c:v>
                </c:pt>
              </c:numCache>
            </c:numRef>
          </c:val>
          <c:smooth val="0"/>
          <c:extLst>
            <c:ext xmlns:c16="http://schemas.microsoft.com/office/drawing/2014/chart" uri="{C3380CC4-5D6E-409C-BE32-E72D297353CC}">
              <c16:uniqueId val="{00000000-DBE2-42D6-BD03-FA4B1FC22BA3}"/>
            </c:ext>
          </c:extLst>
        </c:ser>
        <c:dLbls>
          <c:dLblPos val="ctr"/>
          <c:showLegendKey val="0"/>
          <c:showVal val="1"/>
          <c:showCatName val="0"/>
          <c:showSerName val="0"/>
          <c:showPercent val="0"/>
          <c:showBubbleSize val="0"/>
        </c:dLbls>
        <c:smooth val="0"/>
        <c:axId val="367355615"/>
        <c:axId val="641514271"/>
      </c:lineChart>
      <c:dateAx>
        <c:axId val="367355615"/>
        <c:scaling>
          <c:orientation val="minMax"/>
        </c:scaling>
        <c:delete val="0"/>
        <c:axPos val="b"/>
        <c:numFmt formatCode="mmm\-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1514271"/>
        <c:crosses val="autoZero"/>
        <c:auto val="1"/>
        <c:lblOffset val="100"/>
        <c:baseTimeUnit val="years"/>
      </c:dateAx>
      <c:valAx>
        <c:axId val="64151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735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CB051095-3A35-44CE-A42F-CD328602D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7</xdr:col>
      <xdr:colOff>304800</xdr:colOff>
      <xdr:row>31</xdr:row>
      <xdr:rowOff>0</xdr:rowOff>
    </xdr:to>
    <xdr:graphicFrame macro="">
      <xdr:nvGraphicFramePr>
        <xdr:cNvPr id="3" name="Chart 2">
          <a:extLst>
            <a:ext uri="{FF2B5EF4-FFF2-40B4-BE49-F238E27FC236}">
              <a16:creationId xmlns:a16="http://schemas.microsoft.com/office/drawing/2014/main" id="{20DF5B7F-8BED-448D-A4B2-83F2C90E9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7</xdr:col>
      <xdr:colOff>304800</xdr:colOff>
      <xdr:row>47</xdr:row>
      <xdr:rowOff>0</xdr:rowOff>
    </xdr:to>
    <xdr:graphicFrame macro="">
      <xdr:nvGraphicFramePr>
        <xdr:cNvPr id="4" name="Chart 3">
          <a:extLst>
            <a:ext uri="{FF2B5EF4-FFF2-40B4-BE49-F238E27FC236}">
              <a16:creationId xmlns:a16="http://schemas.microsoft.com/office/drawing/2014/main" id="{8B1603A7-D3B6-49BF-91D8-0F21777A6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48</xdr:row>
      <xdr:rowOff>0</xdr:rowOff>
    </xdr:from>
    <xdr:to>
      <xdr:col>7</xdr:col>
      <xdr:colOff>304800</xdr:colOff>
      <xdr:row>63</xdr:row>
      <xdr:rowOff>0</xdr:rowOff>
    </xdr:to>
    <xdr:graphicFrame macro="">
      <xdr:nvGraphicFramePr>
        <xdr:cNvPr id="5" name="Chart 4">
          <a:extLst>
            <a:ext uri="{FF2B5EF4-FFF2-40B4-BE49-F238E27FC236}">
              <a16:creationId xmlns:a16="http://schemas.microsoft.com/office/drawing/2014/main" id="{41C32F80-03E7-4058-965F-19641C78A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64</xdr:row>
      <xdr:rowOff>0</xdr:rowOff>
    </xdr:from>
    <xdr:to>
      <xdr:col>7</xdr:col>
      <xdr:colOff>304800</xdr:colOff>
      <xdr:row>79</xdr:row>
      <xdr:rowOff>0</xdr:rowOff>
    </xdr:to>
    <xdr:graphicFrame macro="">
      <xdr:nvGraphicFramePr>
        <xdr:cNvPr id="6" name="Chart 5">
          <a:extLst>
            <a:ext uri="{FF2B5EF4-FFF2-40B4-BE49-F238E27FC236}">
              <a16:creationId xmlns:a16="http://schemas.microsoft.com/office/drawing/2014/main" id="{14AC0F86-1134-4FDF-BA5E-676076263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80</xdr:row>
      <xdr:rowOff>0</xdr:rowOff>
    </xdr:from>
    <xdr:to>
      <xdr:col>7</xdr:col>
      <xdr:colOff>304800</xdr:colOff>
      <xdr:row>95</xdr:row>
      <xdr:rowOff>0</xdr:rowOff>
    </xdr:to>
    <xdr:graphicFrame macro="">
      <xdr:nvGraphicFramePr>
        <xdr:cNvPr id="7" name="Chart 6">
          <a:extLst>
            <a:ext uri="{FF2B5EF4-FFF2-40B4-BE49-F238E27FC236}">
              <a16:creationId xmlns:a16="http://schemas.microsoft.com/office/drawing/2014/main" id="{A766F203-C177-47A0-A8B3-74F89466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96</xdr:row>
      <xdr:rowOff>0</xdr:rowOff>
    </xdr:from>
    <xdr:to>
      <xdr:col>7</xdr:col>
      <xdr:colOff>304800</xdr:colOff>
      <xdr:row>111</xdr:row>
      <xdr:rowOff>0</xdr:rowOff>
    </xdr:to>
    <xdr:graphicFrame macro="">
      <xdr:nvGraphicFramePr>
        <xdr:cNvPr id="8" name="Chart 7">
          <a:extLst>
            <a:ext uri="{FF2B5EF4-FFF2-40B4-BE49-F238E27FC236}">
              <a16:creationId xmlns:a16="http://schemas.microsoft.com/office/drawing/2014/main" id="{47107A3C-B3C6-4F1E-A2D5-72C6351FB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112</xdr:row>
      <xdr:rowOff>0</xdr:rowOff>
    </xdr:from>
    <xdr:to>
      <xdr:col>7</xdr:col>
      <xdr:colOff>304800</xdr:colOff>
      <xdr:row>127</xdr:row>
      <xdr:rowOff>0</xdr:rowOff>
    </xdr:to>
    <xdr:graphicFrame macro="">
      <xdr:nvGraphicFramePr>
        <xdr:cNvPr id="9" name="Chart 8">
          <a:extLst>
            <a:ext uri="{FF2B5EF4-FFF2-40B4-BE49-F238E27FC236}">
              <a16:creationId xmlns:a16="http://schemas.microsoft.com/office/drawing/2014/main" id="{264939E8-9172-4DEB-A59D-9BDAADB95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128</xdr:row>
      <xdr:rowOff>0</xdr:rowOff>
    </xdr:from>
    <xdr:to>
      <xdr:col>7</xdr:col>
      <xdr:colOff>304800</xdr:colOff>
      <xdr:row>143</xdr:row>
      <xdr:rowOff>0</xdr:rowOff>
    </xdr:to>
    <xdr:graphicFrame macro="">
      <xdr:nvGraphicFramePr>
        <xdr:cNvPr id="10" name="Chart 9">
          <a:extLst>
            <a:ext uri="{FF2B5EF4-FFF2-40B4-BE49-F238E27FC236}">
              <a16:creationId xmlns:a16="http://schemas.microsoft.com/office/drawing/2014/main" id="{A688EEB1-9DE5-4687-88DB-B5ECB37F3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144</xdr:row>
      <xdr:rowOff>0</xdr:rowOff>
    </xdr:from>
    <xdr:to>
      <xdr:col>7</xdr:col>
      <xdr:colOff>304800</xdr:colOff>
      <xdr:row>159</xdr:row>
      <xdr:rowOff>0</xdr:rowOff>
    </xdr:to>
    <xdr:graphicFrame macro="">
      <xdr:nvGraphicFramePr>
        <xdr:cNvPr id="11" name="Chart 10">
          <a:extLst>
            <a:ext uri="{FF2B5EF4-FFF2-40B4-BE49-F238E27FC236}">
              <a16:creationId xmlns:a16="http://schemas.microsoft.com/office/drawing/2014/main" id="{A8C6027A-EAB2-4D3D-98D6-68F38A68A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160</xdr:row>
      <xdr:rowOff>0</xdr:rowOff>
    </xdr:from>
    <xdr:to>
      <xdr:col>7</xdr:col>
      <xdr:colOff>304800</xdr:colOff>
      <xdr:row>175</xdr:row>
      <xdr:rowOff>0</xdr:rowOff>
    </xdr:to>
    <xdr:graphicFrame macro="">
      <xdr:nvGraphicFramePr>
        <xdr:cNvPr id="12" name="Chart 11">
          <a:extLst>
            <a:ext uri="{FF2B5EF4-FFF2-40B4-BE49-F238E27FC236}">
              <a16:creationId xmlns:a16="http://schemas.microsoft.com/office/drawing/2014/main" id="{7AB7B84A-EAF6-4EF0-8AEA-98F59614A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176</xdr:row>
      <xdr:rowOff>0</xdr:rowOff>
    </xdr:from>
    <xdr:to>
      <xdr:col>7</xdr:col>
      <xdr:colOff>304800</xdr:colOff>
      <xdr:row>191</xdr:row>
      <xdr:rowOff>0</xdr:rowOff>
    </xdr:to>
    <xdr:graphicFrame macro="">
      <xdr:nvGraphicFramePr>
        <xdr:cNvPr id="13" name="Chart 12">
          <a:extLst>
            <a:ext uri="{FF2B5EF4-FFF2-40B4-BE49-F238E27FC236}">
              <a16:creationId xmlns:a16="http://schemas.microsoft.com/office/drawing/2014/main" id="{AAAA5442-598F-4C05-96C4-06BDC2EBE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192</xdr:row>
      <xdr:rowOff>0</xdr:rowOff>
    </xdr:from>
    <xdr:to>
      <xdr:col>7</xdr:col>
      <xdr:colOff>304800</xdr:colOff>
      <xdr:row>207</xdr:row>
      <xdr:rowOff>0</xdr:rowOff>
    </xdr:to>
    <xdr:graphicFrame macro="">
      <xdr:nvGraphicFramePr>
        <xdr:cNvPr id="14" name="Chart 13">
          <a:extLst>
            <a:ext uri="{FF2B5EF4-FFF2-40B4-BE49-F238E27FC236}">
              <a16:creationId xmlns:a16="http://schemas.microsoft.com/office/drawing/2014/main" id="{DD3B9CC8-FD5B-4350-A9A1-79EA8952A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22860</xdr:colOff>
      <xdr:row>208</xdr:row>
      <xdr:rowOff>0</xdr:rowOff>
    </xdr:from>
    <xdr:to>
      <xdr:col>7</xdr:col>
      <xdr:colOff>327660</xdr:colOff>
      <xdr:row>223</xdr:row>
      <xdr:rowOff>0</xdr:rowOff>
    </xdr:to>
    <xdr:graphicFrame macro="">
      <xdr:nvGraphicFramePr>
        <xdr:cNvPr id="15" name="Chart 14">
          <a:extLst>
            <a:ext uri="{FF2B5EF4-FFF2-40B4-BE49-F238E27FC236}">
              <a16:creationId xmlns:a16="http://schemas.microsoft.com/office/drawing/2014/main" id="{27666DEA-F443-4ACF-ABF0-540BA09F2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224</xdr:row>
      <xdr:rowOff>0</xdr:rowOff>
    </xdr:from>
    <xdr:to>
      <xdr:col>7</xdr:col>
      <xdr:colOff>304800</xdr:colOff>
      <xdr:row>239</xdr:row>
      <xdr:rowOff>0</xdr:rowOff>
    </xdr:to>
    <xdr:graphicFrame macro="">
      <xdr:nvGraphicFramePr>
        <xdr:cNvPr id="16" name="Chart 15">
          <a:extLst>
            <a:ext uri="{FF2B5EF4-FFF2-40B4-BE49-F238E27FC236}">
              <a16:creationId xmlns:a16="http://schemas.microsoft.com/office/drawing/2014/main" id="{42029536-244A-44E7-92F2-9E6DB60BC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240</xdr:row>
      <xdr:rowOff>0</xdr:rowOff>
    </xdr:from>
    <xdr:to>
      <xdr:col>7</xdr:col>
      <xdr:colOff>304800</xdr:colOff>
      <xdr:row>255</xdr:row>
      <xdr:rowOff>0</xdr:rowOff>
    </xdr:to>
    <xdr:graphicFrame macro="">
      <xdr:nvGraphicFramePr>
        <xdr:cNvPr id="17" name="Chart 16">
          <a:extLst>
            <a:ext uri="{FF2B5EF4-FFF2-40B4-BE49-F238E27FC236}">
              <a16:creationId xmlns:a16="http://schemas.microsoft.com/office/drawing/2014/main" id="{1A830884-7E13-4917-BE42-38A6FE76E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256</xdr:row>
      <xdr:rowOff>0</xdr:rowOff>
    </xdr:from>
    <xdr:to>
      <xdr:col>7</xdr:col>
      <xdr:colOff>304800</xdr:colOff>
      <xdr:row>271</xdr:row>
      <xdr:rowOff>0</xdr:rowOff>
    </xdr:to>
    <xdr:graphicFrame macro="">
      <xdr:nvGraphicFramePr>
        <xdr:cNvPr id="18" name="Chart 17">
          <a:extLst>
            <a:ext uri="{FF2B5EF4-FFF2-40B4-BE49-F238E27FC236}">
              <a16:creationId xmlns:a16="http://schemas.microsoft.com/office/drawing/2014/main" id="{E36022EF-8A17-41C7-9E5D-F7360DA5A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272</xdr:row>
      <xdr:rowOff>0</xdr:rowOff>
    </xdr:from>
    <xdr:to>
      <xdr:col>7</xdr:col>
      <xdr:colOff>304800</xdr:colOff>
      <xdr:row>287</xdr:row>
      <xdr:rowOff>0</xdr:rowOff>
    </xdr:to>
    <xdr:graphicFrame macro="">
      <xdr:nvGraphicFramePr>
        <xdr:cNvPr id="19" name="Chart 18">
          <a:extLst>
            <a:ext uri="{FF2B5EF4-FFF2-40B4-BE49-F238E27FC236}">
              <a16:creationId xmlns:a16="http://schemas.microsoft.com/office/drawing/2014/main" id="{6E07FC78-A358-436D-BB99-DB2E3ED6B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0</xdr:colOff>
      <xdr:row>288</xdr:row>
      <xdr:rowOff>0</xdr:rowOff>
    </xdr:from>
    <xdr:to>
      <xdr:col>7</xdr:col>
      <xdr:colOff>304800</xdr:colOff>
      <xdr:row>303</xdr:row>
      <xdr:rowOff>0</xdr:rowOff>
    </xdr:to>
    <xdr:graphicFrame macro="">
      <xdr:nvGraphicFramePr>
        <xdr:cNvPr id="20" name="Chart 19">
          <a:extLst>
            <a:ext uri="{FF2B5EF4-FFF2-40B4-BE49-F238E27FC236}">
              <a16:creationId xmlns:a16="http://schemas.microsoft.com/office/drawing/2014/main" id="{B80C73A7-13E7-41F6-9765-11339890B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304</xdr:row>
      <xdr:rowOff>0</xdr:rowOff>
    </xdr:from>
    <xdr:to>
      <xdr:col>7</xdr:col>
      <xdr:colOff>304800</xdr:colOff>
      <xdr:row>319</xdr:row>
      <xdr:rowOff>0</xdr:rowOff>
    </xdr:to>
    <xdr:graphicFrame macro="">
      <xdr:nvGraphicFramePr>
        <xdr:cNvPr id="21" name="Chart 20">
          <a:extLst>
            <a:ext uri="{FF2B5EF4-FFF2-40B4-BE49-F238E27FC236}">
              <a16:creationId xmlns:a16="http://schemas.microsoft.com/office/drawing/2014/main" id="{1DA1D529-55CA-47FC-9426-D4286B7CE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320</xdr:row>
      <xdr:rowOff>0</xdr:rowOff>
    </xdr:from>
    <xdr:to>
      <xdr:col>7</xdr:col>
      <xdr:colOff>304800</xdr:colOff>
      <xdr:row>335</xdr:row>
      <xdr:rowOff>0</xdr:rowOff>
    </xdr:to>
    <xdr:graphicFrame macro="">
      <xdr:nvGraphicFramePr>
        <xdr:cNvPr id="22" name="Chart 21">
          <a:extLst>
            <a:ext uri="{FF2B5EF4-FFF2-40B4-BE49-F238E27FC236}">
              <a16:creationId xmlns:a16="http://schemas.microsoft.com/office/drawing/2014/main" id="{566B8AAB-1563-4EEE-9155-9534E8627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336</xdr:row>
      <xdr:rowOff>0</xdr:rowOff>
    </xdr:from>
    <xdr:to>
      <xdr:col>7</xdr:col>
      <xdr:colOff>304800</xdr:colOff>
      <xdr:row>351</xdr:row>
      <xdr:rowOff>0</xdr:rowOff>
    </xdr:to>
    <xdr:graphicFrame macro="">
      <xdr:nvGraphicFramePr>
        <xdr:cNvPr id="23" name="Chart 22">
          <a:extLst>
            <a:ext uri="{FF2B5EF4-FFF2-40B4-BE49-F238E27FC236}">
              <a16:creationId xmlns:a16="http://schemas.microsoft.com/office/drawing/2014/main" id="{DD8F14D4-DC28-4453-B56C-A1141F423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352</xdr:row>
      <xdr:rowOff>0</xdr:rowOff>
    </xdr:from>
    <xdr:to>
      <xdr:col>7</xdr:col>
      <xdr:colOff>304800</xdr:colOff>
      <xdr:row>367</xdr:row>
      <xdr:rowOff>0</xdr:rowOff>
    </xdr:to>
    <xdr:graphicFrame macro="">
      <xdr:nvGraphicFramePr>
        <xdr:cNvPr id="24" name="Chart 23">
          <a:extLst>
            <a:ext uri="{FF2B5EF4-FFF2-40B4-BE49-F238E27FC236}">
              <a16:creationId xmlns:a16="http://schemas.microsoft.com/office/drawing/2014/main" id="{E1CF5172-A8F6-469C-B10E-FB35B2C5F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368</xdr:row>
      <xdr:rowOff>0</xdr:rowOff>
    </xdr:from>
    <xdr:to>
      <xdr:col>7</xdr:col>
      <xdr:colOff>304800</xdr:colOff>
      <xdr:row>383</xdr:row>
      <xdr:rowOff>0</xdr:rowOff>
    </xdr:to>
    <xdr:graphicFrame macro="">
      <xdr:nvGraphicFramePr>
        <xdr:cNvPr id="25" name="Chart 24">
          <a:extLst>
            <a:ext uri="{FF2B5EF4-FFF2-40B4-BE49-F238E27FC236}">
              <a16:creationId xmlns:a16="http://schemas.microsoft.com/office/drawing/2014/main" id="{BE70130E-DBAB-440A-83FF-4903D7FA0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384</xdr:row>
      <xdr:rowOff>0</xdr:rowOff>
    </xdr:from>
    <xdr:to>
      <xdr:col>7</xdr:col>
      <xdr:colOff>304800</xdr:colOff>
      <xdr:row>399</xdr:row>
      <xdr:rowOff>0</xdr:rowOff>
    </xdr:to>
    <xdr:graphicFrame macro="">
      <xdr:nvGraphicFramePr>
        <xdr:cNvPr id="26" name="Chart 25">
          <a:extLst>
            <a:ext uri="{FF2B5EF4-FFF2-40B4-BE49-F238E27FC236}">
              <a16:creationId xmlns:a16="http://schemas.microsoft.com/office/drawing/2014/main" id="{D861DBCF-C938-4107-93A7-7365F588C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400</xdr:row>
      <xdr:rowOff>0</xdr:rowOff>
    </xdr:from>
    <xdr:to>
      <xdr:col>7</xdr:col>
      <xdr:colOff>304800</xdr:colOff>
      <xdr:row>415</xdr:row>
      <xdr:rowOff>0</xdr:rowOff>
    </xdr:to>
    <xdr:graphicFrame macro="">
      <xdr:nvGraphicFramePr>
        <xdr:cNvPr id="27" name="Chart 26">
          <a:extLst>
            <a:ext uri="{FF2B5EF4-FFF2-40B4-BE49-F238E27FC236}">
              <a16:creationId xmlns:a16="http://schemas.microsoft.com/office/drawing/2014/main" id="{7DC04C23-A168-4F2D-8B28-4D6DB6DBF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27F84-A505-401A-AAC3-F04DFE29836C}">
  <dimension ref="A1:AP61"/>
  <sheetViews>
    <sheetView tabSelected="1" topLeftCell="A28" workbookViewId="0">
      <selection activeCell="B5" sqref="B5"/>
    </sheetView>
  </sheetViews>
  <sheetFormatPr defaultRowHeight="14.4" x14ac:dyDescent="0.3"/>
  <cols>
    <col min="1" max="1" width="47.44140625" style="151" bestFit="1" customWidth="1"/>
    <col min="2" max="12" width="9.5546875" style="151" bestFit="1" customWidth="1"/>
    <col min="13" max="27" width="8.5546875" style="151" bestFit="1" customWidth="1"/>
    <col min="28" max="30" width="7.5546875" style="151" bestFit="1" customWidth="1"/>
    <col min="31" max="16384" width="8.88671875" style="151"/>
  </cols>
  <sheetData>
    <row r="1" spans="1:30" x14ac:dyDescent="0.3">
      <c r="A1" s="158" t="s">
        <v>0</v>
      </c>
      <c r="B1" s="158"/>
      <c r="C1" s="158"/>
      <c r="D1" s="158"/>
      <c r="E1" s="158"/>
      <c r="F1" s="158"/>
      <c r="G1" s="158"/>
      <c r="H1" s="158"/>
      <c r="I1" s="158"/>
    </row>
    <row r="2" spans="1:30" x14ac:dyDescent="0.3">
      <c r="A2" s="152" t="s">
        <v>1</v>
      </c>
      <c r="B2" s="153">
        <v>44986</v>
      </c>
      <c r="C2" s="153">
        <v>44621</v>
      </c>
      <c r="D2" s="153">
        <v>44256</v>
      </c>
      <c r="E2" s="153">
        <v>43891</v>
      </c>
      <c r="F2" s="153">
        <v>43525</v>
      </c>
      <c r="G2" s="153">
        <v>43160</v>
      </c>
      <c r="H2" s="153">
        <v>42795</v>
      </c>
      <c r="I2" s="153">
        <v>42430</v>
      </c>
      <c r="J2" s="153">
        <v>42064</v>
      </c>
      <c r="K2" s="153">
        <v>41699</v>
      </c>
      <c r="L2" s="153">
        <v>41334</v>
      </c>
      <c r="M2" s="153">
        <v>40969</v>
      </c>
      <c r="N2" s="153">
        <v>40603</v>
      </c>
      <c r="O2" s="153">
        <v>40238</v>
      </c>
      <c r="P2" s="153">
        <v>39873</v>
      </c>
      <c r="Q2" s="153">
        <v>39508</v>
      </c>
      <c r="R2" s="153">
        <v>39142</v>
      </c>
      <c r="S2" s="153">
        <v>38777</v>
      </c>
      <c r="T2" s="153">
        <v>38412</v>
      </c>
      <c r="U2" s="153">
        <v>38047</v>
      </c>
      <c r="V2" s="153">
        <v>37681</v>
      </c>
      <c r="W2" s="153">
        <v>37316</v>
      </c>
      <c r="X2" s="153">
        <v>36951</v>
      </c>
      <c r="Y2" s="153">
        <v>36586</v>
      </c>
      <c r="Z2" s="153">
        <v>36220</v>
      </c>
      <c r="AA2" s="153">
        <v>35855</v>
      </c>
      <c r="AB2" s="153">
        <v>35490</v>
      </c>
      <c r="AC2" s="153">
        <v>34759</v>
      </c>
      <c r="AD2" s="153">
        <v>34394</v>
      </c>
    </row>
    <row r="3" spans="1:30" x14ac:dyDescent="0.3">
      <c r="A3" s="154"/>
      <c r="B3" s="155"/>
      <c r="C3" s="155"/>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row>
    <row r="4" spans="1:30" x14ac:dyDescent="0.3">
      <c r="A4" s="151" t="s">
        <v>2</v>
      </c>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row>
    <row r="5" spans="1:30" x14ac:dyDescent="0.3">
      <c r="A5" s="151" t="s">
        <v>3</v>
      </c>
      <c r="B5" s="155">
        <v>1222.4000000000001</v>
      </c>
      <c r="C5" s="155">
        <v>1222.3699999999999</v>
      </c>
      <c r="D5" s="155">
        <v>1198.78</v>
      </c>
      <c r="E5" s="155">
        <v>1146.1300000000001</v>
      </c>
      <c r="F5" s="155">
        <v>1146.1199999999999</v>
      </c>
      <c r="G5" s="155">
        <v>1146.1199999999999</v>
      </c>
      <c r="H5" s="155">
        <v>971.41</v>
      </c>
      <c r="I5" s="155">
        <v>971.41</v>
      </c>
      <c r="J5" s="155">
        <v>971.41</v>
      </c>
      <c r="K5" s="155">
        <v>971.41</v>
      </c>
      <c r="L5" s="155">
        <v>971.41</v>
      </c>
      <c r="M5" s="155">
        <v>971.41</v>
      </c>
      <c r="N5" s="155">
        <v>959.41</v>
      </c>
      <c r="O5" s="155">
        <v>887.41</v>
      </c>
      <c r="P5" s="155">
        <v>6203.45</v>
      </c>
      <c r="Q5" s="155">
        <v>6203.3</v>
      </c>
      <c r="R5" s="155">
        <v>580.66999999999996</v>
      </c>
      <c r="S5" s="155">
        <v>553.66999999999996</v>
      </c>
      <c r="T5" s="155">
        <v>553.66999999999996</v>
      </c>
      <c r="U5" s="155">
        <v>369.18</v>
      </c>
      <c r="V5" s="155">
        <v>367.97</v>
      </c>
      <c r="W5" s="155">
        <v>367.97</v>
      </c>
      <c r="X5" s="155">
        <v>507.97</v>
      </c>
      <c r="Y5" s="155">
        <v>517.97</v>
      </c>
      <c r="Z5" s="155">
        <v>367.97</v>
      </c>
      <c r="AA5" s="155">
        <v>367.56</v>
      </c>
      <c r="AB5" s="155">
        <v>367.38</v>
      </c>
      <c r="AC5" s="155">
        <v>336.87</v>
      </c>
      <c r="AD5" s="155">
        <v>335.21</v>
      </c>
    </row>
    <row r="6" spans="1:30" x14ac:dyDescent="0.3">
      <c r="A6" s="151" t="s">
        <v>4</v>
      </c>
      <c r="B6" s="155">
        <v>0</v>
      </c>
      <c r="C6" s="155">
        <v>0</v>
      </c>
      <c r="D6" s="155">
        <v>3.78</v>
      </c>
      <c r="E6" s="155">
        <v>0</v>
      </c>
      <c r="F6" s="155">
        <v>0</v>
      </c>
      <c r="G6" s="155">
        <v>0.02</v>
      </c>
      <c r="H6" s="155">
        <v>0.01</v>
      </c>
      <c r="I6" s="155">
        <v>0</v>
      </c>
      <c r="J6" s="155">
        <v>0</v>
      </c>
      <c r="K6" s="155">
        <v>0</v>
      </c>
      <c r="L6" s="155">
        <v>0</v>
      </c>
      <c r="M6" s="155">
        <v>0</v>
      </c>
      <c r="N6" s="155">
        <v>178.2</v>
      </c>
      <c r="O6" s="155">
        <v>0</v>
      </c>
      <c r="P6" s="155">
        <v>0</v>
      </c>
      <c r="Q6" s="155">
        <v>0</v>
      </c>
      <c r="R6" s="155">
        <v>147.06</v>
      </c>
      <c r="S6" s="155">
        <v>0</v>
      </c>
      <c r="T6" s="155">
        <v>0</v>
      </c>
      <c r="U6" s="155">
        <v>0</v>
      </c>
      <c r="V6" s="155">
        <v>1.21</v>
      </c>
      <c r="W6" s="155">
        <v>0</v>
      </c>
      <c r="X6" s="155">
        <v>0</v>
      </c>
      <c r="Y6" s="155">
        <v>0</v>
      </c>
      <c r="Z6" s="155">
        <v>0</v>
      </c>
      <c r="AA6" s="155">
        <v>0</v>
      </c>
      <c r="AB6" s="155">
        <v>0</v>
      </c>
      <c r="AC6" s="155">
        <v>36.299999999999997</v>
      </c>
      <c r="AD6" s="155">
        <v>0</v>
      </c>
    </row>
    <row r="7" spans="1:30" x14ac:dyDescent="0.3">
      <c r="A7" s="151" t="s">
        <v>5</v>
      </c>
      <c r="B7" s="155">
        <v>133575.10999999999</v>
      </c>
      <c r="C7" s="155">
        <v>124211.39</v>
      </c>
      <c r="D7" s="155">
        <v>93207.56</v>
      </c>
      <c r="E7" s="155">
        <v>73416.990000000005</v>
      </c>
      <c r="F7" s="155">
        <v>69308.59</v>
      </c>
      <c r="G7" s="155">
        <v>60368.7</v>
      </c>
      <c r="H7" s="155">
        <v>48687.59</v>
      </c>
      <c r="I7" s="155">
        <v>45665.97</v>
      </c>
      <c r="J7" s="155">
        <v>65692.479999999996</v>
      </c>
      <c r="K7" s="155">
        <v>60453.33</v>
      </c>
      <c r="L7" s="155">
        <v>54596.62</v>
      </c>
      <c r="M7" s="155">
        <v>51649.95</v>
      </c>
      <c r="N7" s="155">
        <v>45807.02</v>
      </c>
      <c r="O7" s="155">
        <v>36074.39</v>
      </c>
      <c r="P7" s="155">
        <v>23972.81</v>
      </c>
      <c r="Q7" s="155">
        <v>21097.43</v>
      </c>
      <c r="R7" s="155">
        <v>13368.42</v>
      </c>
      <c r="S7" s="155">
        <v>9201.6299999999992</v>
      </c>
      <c r="T7" s="155">
        <v>6506.25</v>
      </c>
      <c r="U7" s="155">
        <v>4146.68</v>
      </c>
      <c r="V7" s="155">
        <v>2816.84</v>
      </c>
      <c r="W7" s="155">
        <v>3077.99</v>
      </c>
      <c r="X7" s="155">
        <v>4380.46</v>
      </c>
      <c r="Y7" s="155">
        <v>4040.43</v>
      </c>
      <c r="Z7" s="155">
        <v>3796.45</v>
      </c>
      <c r="AA7" s="155">
        <v>3697.32</v>
      </c>
      <c r="AB7" s="155">
        <v>3606.64</v>
      </c>
      <c r="AC7" s="155">
        <v>2351.17</v>
      </c>
      <c r="AD7" s="155">
        <v>2189.5300000000002</v>
      </c>
    </row>
    <row r="8" spans="1:30" x14ac:dyDescent="0.3">
      <c r="A8" s="151" t="s">
        <v>6</v>
      </c>
      <c r="B8" s="155">
        <v>134797.51</v>
      </c>
      <c r="C8" s="155">
        <v>125433.76</v>
      </c>
      <c r="D8" s="155">
        <v>94410.12</v>
      </c>
      <c r="E8" s="155">
        <v>74563.12</v>
      </c>
      <c r="F8" s="155">
        <v>70454.710000000006</v>
      </c>
      <c r="G8" s="155">
        <v>61514.84</v>
      </c>
      <c r="H8" s="155">
        <v>49659.01</v>
      </c>
      <c r="I8" s="155">
        <v>46637.38</v>
      </c>
      <c r="J8" s="155">
        <v>66663.89</v>
      </c>
      <c r="K8" s="155">
        <v>61424.74</v>
      </c>
      <c r="L8" s="155">
        <v>55568.03</v>
      </c>
      <c r="M8" s="155">
        <v>52621.36</v>
      </c>
      <c r="N8" s="155">
        <v>46944.63</v>
      </c>
      <c r="O8" s="155">
        <v>36961.800000000003</v>
      </c>
      <c r="P8" s="155">
        <v>30176.26</v>
      </c>
      <c r="Q8" s="155">
        <v>27300.73</v>
      </c>
      <c r="R8" s="155">
        <v>14096.15</v>
      </c>
      <c r="S8" s="155">
        <v>9755.2999999999993</v>
      </c>
      <c r="T8" s="155">
        <v>7059.92</v>
      </c>
      <c r="U8" s="155">
        <v>4515.8599999999997</v>
      </c>
      <c r="V8" s="155">
        <v>3186.02</v>
      </c>
      <c r="W8" s="155">
        <v>3445.96</v>
      </c>
      <c r="X8" s="155">
        <v>4888.43</v>
      </c>
      <c r="Y8" s="155">
        <v>4558.3999999999996</v>
      </c>
      <c r="Z8" s="155">
        <v>4164.42</v>
      </c>
      <c r="AA8" s="155">
        <v>4064.88</v>
      </c>
      <c r="AB8" s="155">
        <v>3974.02</v>
      </c>
      <c r="AC8" s="155">
        <v>2724.34</v>
      </c>
      <c r="AD8" s="155">
        <v>2524.7399999999998</v>
      </c>
    </row>
    <row r="9" spans="1:30" x14ac:dyDescent="0.3">
      <c r="A9" s="151" t="s">
        <v>7</v>
      </c>
      <c r="B9" s="155"/>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row>
    <row r="10" spans="1:30" x14ac:dyDescent="0.3">
      <c r="A10" s="151" t="s">
        <v>8</v>
      </c>
      <c r="B10" s="155">
        <v>2751.17</v>
      </c>
      <c r="C10" s="155">
        <v>2714.29</v>
      </c>
      <c r="D10" s="155">
        <v>9626.43</v>
      </c>
      <c r="E10" s="155">
        <v>5575.11</v>
      </c>
      <c r="F10" s="155">
        <v>2564.1</v>
      </c>
      <c r="G10" s="155">
        <v>2494.42</v>
      </c>
      <c r="H10" s="155">
        <v>2420.65</v>
      </c>
      <c r="I10" s="155">
        <v>2338.91</v>
      </c>
      <c r="J10" s="155">
        <v>2232.36</v>
      </c>
      <c r="K10" s="155">
        <v>2125.5500000000002</v>
      </c>
      <c r="L10" s="155">
        <v>2036.02</v>
      </c>
      <c r="M10" s="155">
        <v>1915.47</v>
      </c>
      <c r="N10" s="155">
        <v>1860.05</v>
      </c>
      <c r="O10" s="155">
        <v>2259.3200000000002</v>
      </c>
      <c r="P10" s="155">
        <v>3913.05</v>
      </c>
      <c r="Q10" s="155">
        <v>3520.58</v>
      </c>
      <c r="R10" s="155">
        <v>3758.92</v>
      </c>
      <c r="S10" s="155">
        <v>2191.7399999999998</v>
      </c>
      <c r="T10" s="155">
        <v>2468.1799999999998</v>
      </c>
      <c r="U10" s="155">
        <v>3010.16</v>
      </c>
      <c r="V10" s="155">
        <v>3667.63</v>
      </c>
      <c r="W10" s="155">
        <v>4056.93</v>
      </c>
      <c r="X10" s="155">
        <v>4129.96</v>
      </c>
      <c r="Y10" s="155">
        <v>4140.91</v>
      </c>
      <c r="Z10" s="155">
        <v>4038.91</v>
      </c>
      <c r="AA10" s="155">
        <v>3668.13</v>
      </c>
      <c r="AB10" s="155">
        <v>3439.08</v>
      </c>
      <c r="AC10" s="155">
        <v>2676.96</v>
      </c>
      <c r="AD10" s="155">
        <v>2771.97</v>
      </c>
    </row>
    <row r="11" spans="1:30" x14ac:dyDescent="0.3">
      <c r="A11" s="151" t="s">
        <v>9</v>
      </c>
      <c r="B11" s="155">
        <v>28129.72</v>
      </c>
      <c r="C11" s="155">
        <v>17576.52</v>
      </c>
      <c r="D11" s="155">
        <v>22693.98</v>
      </c>
      <c r="E11" s="155">
        <v>28081.85</v>
      </c>
      <c r="F11" s="155">
        <v>26362.09</v>
      </c>
      <c r="G11" s="155">
        <v>24349.53</v>
      </c>
      <c r="H11" s="155">
        <v>24548.720000000001</v>
      </c>
      <c r="I11" s="155">
        <v>23862.85</v>
      </c>
      <c r="J11" s="155">
        <v>23943.01</v>
      </c>
      <c r="K11" s="155">
        <v>23957.54</v>
      </c>
      <c r="L11" s="155">
        <v>23804.55</v>
      </c>
      <c r="M11" s="155">
        <v>21712.73</v>
      </c>
      <c r="N11" s="155">
        <v>24139</v>
      </c>
      <c r="O11" s="155">
        <v>24143.99</v>
      </c>
      <c r="P11" s="155">
        <v>24066.73</v>
      </c>
      <c r="Q11" s="155">
        <v>15572.41</v>
      </c>
      <c r="R11" s="155">
        <v>6993.49</v>
      </c>
      <c r="S11" s="155">
        <v>1713.12</v>
      </c>
      <c r="T11" s="155">
        <v>1785.78</v>
      </c>
      <c r="U11" s="155">
        <v>1935.11</v>
      </c>
      <c r="V11" s="155">
        <v>2002</v>
      </c>
      <c r="W11" s="155">
        <v>1638.05</v>
      </c>
      <c r="X11" s="155">
        <v>1425.39</v>
      </c>
      <c r="Y11" s="155">
        <v>1552.85</v>
      </c>
      <c r="Z11" s="155">
        <v>1420.55</v>
      </c>
      <c r="AA11" s="155">
        <v>1191.82</v>
      </c>
      <c r="AB11" s="155">
        <v>842.05</v>
      </c>
      <c r="AC11" s="155">
        <v>884.28</v>
      </c>
      <c r="AD11" s="155">
        <v>656.62</v>
      </c>
    </row>
    <row r="12" spans="1:30" x14ac:dyDescent="0.3">
      <c r="A12" s="151" t="s">
        <v>10</v>
      </c>
      <c r="B12" s="155">
        <v>8684.15</v>
      </c>
      <c r="C12" s="155">
        <v>8087.57</v>
      </c>
      <c r="D12" s="155">
        <v>8517.7800000000007</v>
      </c>
      <c r="E12" s="155">
        <v>5862.28</v>
      </c>
      <c r="F12" s="155">
        <v>7807</v>
      </c>
      <c r="G12" s="155">
        <v>6259.09</v>
      </c>
      <c r="H12" s="155">
        <v>6111.27</v>
      </c>
      <c r="I12" s="155">
        <v>5610.7</v>
      </c>
      <c r="J12" s="155">
        <v>2250.41</v>
      </c>
      <c r="K12" s="155">
        <v>2038.98</v>
      </c>
      <c r="L12" s="155">
        <v>1843.74</v>
      </c>
      <c r="M12" s="155">
        <v>970.51</v>
      </c>
      <c r="N12" s="155">
        <v>936.8</v>
      </c>
      <c r="O12" s="155">
        <v>867.67</v>
      </c>
      <c r="P12" s="155">
        <v>585.73</v>
      </c>
      <c r="Q12" s="155">
        <v>681.8</v>
      </c>
      <c r="R12" s="155">
        <v>748.94</v>
      </c>
      <c r="S12" s="155">
        <v>957</v>
      </c>
      <c r="T12" s="155">
        <v>829.42</v>
      </c>
      <c r="U12" s="155">
        <v>839.96</v>
      </c>
      <c r="V12" s="155">
        <v>840.22</v>
      </c>
      <c r="W12" s="155">
        <v>1390.35</v>
      </c>
      <c r="X12" s="155"/>
      <c r="Y12" s="155"/>
      <c r="Z12" s="155"/>
      <c r="AA12" s="155"/>
      <c r="AB12" s="155"/>
      <c r="AC12" s="155"/>
      <c r="AD12" s="155"/>
    </row>
    <row r="13" spans="1:30" x14ac:dyDescent="0.3">
      <c r="A13" s="151" t="s">
        <v>11</v>
      </c>
      <c r="B13" s="155">
        <v>7528.18</v>
      </c>
      <c r="C13" s="155">
        <v>8625.11</v>
      </c>
      <c r="D13" s="155">
        <v>9999.73</v>
      </c>
      <c r="E13" s="155">
        <v>807.31</v>
      </c>
      <c r="F13" s="155">
        <v>1243.21</v>
      </c>
      <c r="G13" s="155">
        <v>1660.4</v>
      </c>
      <c r="H13" s="155">
        <v>2142.2600000000002</v>
      </c>
      <c r="I13" s="155">
        <v>2421.2800000000002</v>
      </c>
      <c r="J13" s="155">
        <v>218.68</v>
      </c>
      <c r="K13" s="155">
        <v>0.23</v>
      </c>
      <c r="L13" s="155">
        <v>91.09</v>
      </c>
      <c r="M13" s="155">
        <v>87.92</v>
      </c>
      <c r="N13" s="155"/>
      <c r="O13" s="155"/>
      <c r="P13" s="155"/>
      <c r="Q13" s="155"/>
      <c r="R13" s="155"/>
      <c r="S13" s="155"/>
      <c r="T13" s="155"/>
      <c r="U13" s="155"/>
      <c r="V13" s="155"/>
      <c r="W13" s="155"/>
      <c r="X13" s="155"/>
      <c r="Y13" s="155"/>
      <c r="Z13" s="155"/>
      <c r="AA13" s="155"/>
      <c r="AB13" s="155"/>
      <c r="AC13" s="155"/>
      <c r="AD13" s="155"/>
    </row>
    <row r="14" spans="1:30" x14ac:dyDescent="0.3">
      <c r="A14" s="151" t="s">
        <v>12</v>
      </c>
      <c r="B14" s="155">
        <v>928.81</v>
      </c>
      <c r="C14" s="155">
        <v>883.23</v>
      </c>
      <c r="D14" s="155">
        <v>458.61</v>
      </c>
      <c r="E14" s="155">
        <v>293.58999999999997</v>
      </c>
      <c r="F14" s="155">
        <v>125.07</v>
      </c>
      <c r="G14" s="155">
        <v>19.78</v>
      </c>
      <c r="H14" s="155">
        <v>18.22</v>
      </c>
      <c r="I14" s="155">
        <v>396.51</v>
      </c>
      <c r="J14" s="155">
        <v>910.19</v>
      </c>
      <c r="K14" s="155">
        <v>983.29</v>
      </c>
      <c r="L14" s="155">
        <v>289.77999999999997</v>
      </c>
      <c r="M14" s="155">
        <v>210.11</v>
      </c>
      <c r="N14" s="155">
        <v>373.88</v>
      </c>
      <c r="O14" s="155"/>
      <c r="P14" s="155"/>
      <c r="Q14" s="155"/>
      <c r="R14" s="155"/>
      <c r="S14" s="155"/>
      <c r="T14" s="155"/>
      <c r="U14" s="155"/>
      <c r="V14" s="155"/>
      <c r="W14" s="155"/>
      <c r="X14" s="155"/>
      <c r="Y14" s="155"/>
      <c r="Z14" s="155"/>
      <c r="AA14" s="155"/>
      <c r="AB14" s="155"/>
      <c r="AC14" s="155"/>
      <c r="AD14" s="155"/>
    </row>
    <row r="15" spans="1:30" x14ac:dyDescent="0.3">
      <c r="A15" s="151" t="s">
        <v>13</v>
      </c>
      <c r="B15" s="155">
        <v>4534.58</v>
      </c>
      <c r="C15" s="155">
        <v>5000.91</v>
      </c>
      <c r="D15" s="155">
        <v>4716.68</v>
      </c>
      <c r="E15" s="155">
        <v>4338</v>
      </c>
      <c r="F15" s="155">
        <v>3348.53</v>
      </c>
      <c r="G15" s="155">
        <v>3208.94</v>
      </c>
      <c r="H15" s="155">
        <v>3508.95</v>
      </c>
      <c r="I15" s="155">
        <v>3114.5</v>
      </c>
      <c r="J15" s="155">
        <v>2875.92</v>
      </c>
      <c r="K15" s="155">
        <v>1905.05</v>
      </c>
      <c r="L15" s="155">
        <v>2113.42</v>
      </c>
      <c r="M15" s="155">
        <v>1851.3</v>
      </c>
      <c r="N15" s="155">
        <v>2201.4699999999998</v>
      </c>
      <c r="O15" s="155"/>
      <c r="P15" s="155"/>
      <c r="Q15" s="155"/>
      <c r="R15" s="155"/>
      <c r="S15" s="155"/>
      <c r="T15" s="155"/>
      <c r="U15" s="155"/>
      <c r="V15" s="155"/>
      <c r="W15" s="155"/>
      <c r="X15" s="155"/>
      <c r="Y15" s="155"/>
      <c r="Z15" s="155"/>
      <c r="AA15" s="155"/>
      <c r="AB15" s="155"/>
      <c r="AC15" s="155"/>
      <c r="AD15" s="155"/>
    </row>
    <row r="16" spans="1:30" x14ac:dyDescent="0.3">
      <c r="A16" s="151" t="s">
        <v>14</v>
      </c>
      <c r="B16" s="155">
        <v>52556.61</v>
      </c>
      <c r="C16" s="155">
        <v>42887.63</v>
      </c>
      <c r="D16" s="155">
        <v>56013.21</v>
      </c>
      <c r="E16" s="155">
        <v>44958.14</v>
      </c>
      <c r="F16" s="155">
        <v>41450</v>
      </c>
      <c r="G16" s="155">
        <v>37992.160000000003</v>
      </c>
      <c r="H16" s="155">
        <v>38750.07</v>
      </c>
      <c r="I16" s="155">
        <v>37744.75</v>
      </c>
      <c r="J16" s="155">
        <v>32430.57</v>
      </c>
      <c r="K16" s="155">
        <v>31010.639999999999</v>
      </c>
      <c r="L16" s="155">
        <v>30178.6</v>
      </c>
      <c r="M16" s="155">
        <v>26748.04</v>
      </c>
      <c r="N16" s="155">
        <v>29511.200000000001</v>
      </c>
      <c r="O16" s="155">
        <v>27270.98</v>
      </c>
      <c r="P16" s="155">
        <v>28565.51</v>
      </c>
      <c r="Q16" s="155">
        <v>19774.79</v>
      </c>
      <c r="R16" s="155">
        <v>11501.35</v>
      </c>
      <c r="S16" s="155">
        <v>4861.8599999999997</v>
      </c>
      <c r="T16" s="155">
        <v>5083.38</v>
      </c>
      <c r="U16" s="155">
        <v>5785.23</v>
      </c>
      <c r="V16" s="155">
        <v>6509.85</v>
      </c>
      <c r="W16" s="155">
        <v>7085.33</v>
      </c>
      <c r="X16" s="155">
        <v>5555.35</v>
      </c>
      <c r="Y16" s="155">
        <v>5693.76</v>
      </c>
      <c r="Z16" s="155">
        <v>5459.46</v>
      </c>
      <c r="AA16" s="155">
        <v>4859.95</v>
      </c>
      <c r="AB16" s="155">
        <v>4281.13</v>
      </c>
      <c r="AC16" s="155">
        <v>3561.24</v>
      </c>
      <c r="AD16" s="155">
        <v>3428.59</v>
      </c>
    </row>
    <row r="17" spans="1:30" x14ac:dyDescent="0.3">
      <c r="A17" s="151" t="s">
        <v>15</v>
      </c>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row>
    <row r="18" spans="1:30" x14ac:dyDescent="0.3">
      <c r="A18" s="151" t="s">
        <v>16</v>
      </c>
      <c r="B18" s="155">
        <v>18082.400000000001</v>
      </c>
      <c r="C18" s="155">
        <v>21091.14</v>
      </c>
      <c r="D18" s="155">
        <v>13426.21</v>
      </c>
      <c r="E18" s="155">
        <v>10600.96</v>
      </c>
      <c r="F18" s="155">
        <v>10969.56</v>
      </c>
      <c r="G18" s="155">
        <v>11242.75</v>
      </c>
      <c r="H18" s="155">
        <v>10717.44</v>
      </c>
      <c r="I18" s="155">
        <v>6196.88</v>
      </c>
      <c r="J18" s="155">
        <v>5801.98</v>
      </c>
      <c r="K18" s="155">
        <v>8263.61</v>
      </c>
      <c r="L18" s="155">
        <v>6363.66</v>
      </c>
      <c r="M18" s="155">
        <v>5883.92</v>
      </c>
      <c r="N18" s="155">
        <v>4464.8100000000004</v>
      </c>
      <c r="O18" s="155">
        <v>4046.25</v>
      </c>
      <c r="P18" s="155">
        <v>3842.79</v>
      </c>
      <c r="Q18" s="155">
        <v>3243.42</v>
      </c>
      <c r="R18" s="155">
        <v>3145.99</v>
      </c>
      <c r="S18" s="155">
        <v>2534.0300000000002</v>
      </c>
      <c r="T18" s="155">
        <v>2319.96</v>
      </c>
      <c r="U18" s="155">
        <v>1983.6</v>
      </c>
      <c r="V18" s="155">
        <v>1731.17</v>
      </c>
      <c r="W18" s="155">
        <v>1497.89</v>
      </c>
      <c r="X18" s="155">
        <v>1588.07</v>
      </c>
      <c r="Y18" s="155">
        <v>1352.81</v>
      </c>
      <c r="Z18" s="155">
        <v>1340.17</v>
      </c>
      <c r="AA18" s="155">
        <v>1296.6099999999999</v>
      </c>
      <c r="AB18" s="155">
        <v>1251</v>
      </c>
      <c r="AC18" s="155">
        <v>1256.72</v>
      </c>
      <c r="AD18" s="155">
        <v>1151.8699999999999</v>
      </c>
    </row>
    <row r="19" spans="1:30" x14ac:dyDescent="0.3">
      <c r="A19" s="151" t="s">
        <v>17</v>
      </c>
      <c r="B19" s="155">
        <v>24446.02</v>
      </c>
      <c r="C19" s="155">
        <v>21167.67</v>
      </c>
      <c r="D19" s="155">
        <v>14478.83</v>
      </c>
      <c r="E19" s="155">
        <v>11365.34</v>
      </c>
      <c r="F19" s="155">
        <v>13377.51</v>
      </c>
      <c r="G19" s="155">
        <v>12414.87</v>
      </c>
      <c r="H19" s="155">
        <v>7876.32</v>
      </c>
      <c r="I19" s="155">
        <v>7577.56</v>
      </c>
      <c r="J19" s="155">
        <v>9256.91</v>
      </c>
      <c r="K19" s="155">
        <v>8671.67</v>
      </c>
      <c r="L19" s="155">
        <v>8509.7900000000009</v>
      </c>
      <c r="M19" s="155">
        <v>8716.57</v>
      </c>
      <c r="N19" s="155">
        <v>6262.1</v>
      </c>
      <c r="O19" s="155">
        <v>2610.7600000000002</v>
      </c>
      <c r="P19" s="155">
        <v>2197.0700000000002</v>
      </c>
      <c r="Q19" s="155">
        <v>611.84</v>
      </c>
      <c r="R19" s="155">
        <v>377.21</v>
      </c>
      <c r="S19" s="155">
        <v>301.95999999999998</v>
      </c>
      <c r="T19" s="155">
        <v>369.87</v>
      </c>
      <c r="U19" s="155">
        <v>225.84</v>
      </c>
      <c r="V19" s="155">
        <v>186.32</v>
      </c>
      <c r="W19" s="155">
        <v>172</v>
      </c>
      <c r="X19" s="155">
        <v>124.31</v>
      </c>
      <c r="Y19" s="155">
        <v>299.75</v>
      </c>
      <c r="Z19" s="155">
        <v>122.98</v>
      </c>
      <c r="AA19" s="155">
        <v>117.89</v>
      </c>
      <c r="AB19" s="155">
        <v>134.31</v>
      </c>
      <c r="AC19" s="155">
        <v>128.41999999999999</v>
      </c>
      <c r="AD19" s="155">
        <v>108.6</v>
      </c>
    </row>
    <row r="20" spans="1:30" x14ac:dyDescent="0.3">
      <c r="A20" s="151" t="s">
        <v>18</v>
      </c>
      <c r="B20" s="155">
        <v>1003.45</v>
      </c>
      <c r="C20" s="155">
        <v>9128.92</v>
      </c>
      <c r="D20" s="155">
        <v>315.8</v>
      </c>
      <c r="E20" s="155">
        <v>7857.27</v>
      </c>
      <c r="F20" s="155">
        <v>8.09</v>
      </c>
      <c r="G20" s="155">
        <v>669.88</v>
      </c>
      <c r="H20" s="155">
        <v>3239.67</v>
      </c>
      <c r="I20" s="155">
        <v>5888</v>
      </c>
      <c r="J20" s="155">
        <v>34.880000000000003</v>
      </c>
      <c r="K20" s="155">
        <v>43.69</v>
      </c>
      <c r="L20" s="155">
        <v>70.94</v>
      </c>
      <c r="M20" s="155">
        <v>65.62</v>
      </c>
      <c r="N20" s="155">
        <v>149.13</v>
      </c>
      <c r="O20" s="155"/>
      <c r="P20" s="155"/>
      <c r="Q20" s="155"/>
      <c r="R20" s="155"/>
      <c r="S20" s="155"/>
      <c r="T20" s="155"/>
      <c r="U20" s="155"/>
      <c r="V20" s="155"/>
      <c r="W20" s="155"/>
      <c r="X20" s="155"/>
      <c r="Y20" s="155"/>
      <c r="Z20" s="155"/>
      <c r="AA20" s="155"/>
      <c r="AB20" s="155"/>
      <c r="AC20" s="155"/>
      <c r="AD20" s="155"/>
    </row>
    <row r="21" spans="1:30" x14ac:dyDescent="0.3">
      <c r="A21" s="151" t="s">
        <v>19</v>
      </c>
      <c r="B21" s="155">
        <v>2905.43</v>
      </c>
      <c r="C21" s="155">
        <v>2277.1</v>
      </c>
      <c r="D21" s="155">
        <v>1846.76</v>
      </c>
      <c r="E21" s="155">
        <v>1047.73</v>
      </c>
      <c r="F21" s="155">
        <v>1238.49</v>
      </c>
      <c r="G21" s="155">
        <v>1279.8399999999999</v>
      </c>
      <c r="H21" s="155">
        <v>1222.9000000000001</v>
      </c>
      <c r="I21" s="155">
        <v>1069.8900000000001</v>
      </c>
      <c r="J21" s="155">
        <v>1675.41</v>
      </c>
      <c r="K21" s="155">
        <v>1902.81</v>
      </c>
      <c r="L21" s="155">
        <v>1544.26</v>
      </c>
      <c r="M21" s="155">
        <v>2172.38</v>
      </c>
      <c r="N21" s="155">
        <v>2219.85</v>
      </c>
      <c r="O21" s="155">
        <v>2346.52</v>
      </c>
      <c r="P21" s="155">
        <v>2917.19</v>
      </c>
      <c r="Q21" s="155">
        <v>2913.52</v>
      </c>
      <c r="R21" s="155">
        <v>1930.46</v>
      </c>
      <c r="S21" s="155">
        <v>972.73</v>
      </c>
      <c r="T21" s="155">
        <v>1010.16</v>
      </c>
      <c r="U21" s="155">
        <v>505.93</v>
      </c>
      <c r="V21" s="155">
        <v>773.09</v>
      </c>
      <c r="W21" s="155">
        <v>339.64</v>
      </c>
      <c r="X21" s="155">
        <v>374.75</v>
      </c>
      <c r="Y21" s="155">
        <v>175.67</v>
      </c>
      <c r="Z21" s="155">
        <v>341.27</v>
      </c>
      <c r="AA21" s="155">
        <v>301.37</v>
      </c>
      <c r="AB21" s="155">
        <v>280.41000000000003</v>
      </c>
      <c r="AC21" s="155">
        <v>142.83000000000001</v>
      </c>
      <c r="AD21" s="155">
        <v>128.35</v>
      </c>
    </row>
    <row r="22" spans="1:30" x14ac:dyDescent="0.3">
      <c r="A22" s="156" t="s">
        <v>20</v>
      </c>
      <c r="B22" s="157">
        <v>46437.3</v>
      </c>
      <c r="C22" s="157">
        <v>53664.83</v>
      </c>
      <c r="D22" s="157">
        <v>30067.599999999999</v>
      </c>
      <c r="E22" s="157">
        <v>30871.3</v>
      </c>
      <c r="F22" s="157">
        <v>25593.65</v>
      </c>
      <c r="G22" s="157">
        <v>25607.34</v>
      </c>
      <c r="H22" s="157">
        <v>23056.33</v>
      </c>
      <c r="I22" s="157">
        <v>20732.330000000002</v>
      </c>
      <c r="J22" s="157">
        <v>16769.18</v>
      </c>
      <c r="K22" s="157">
        <v>18881.78</v>
      </c>
      <c r="L22" s="157">
        <v>16488.650000000001</v>
      </c>
      <c r="M22" s="157">
        <v>16838.490000000002</v>
      </c>
      <c r="N22" s="157">
        <v>13095.89</v>
      </c>
      <c r="O22" s="157">
        <v>9003.5300000000007</v>
      </c>
      <c r="P22" s="157">
        <v>8957.0499999999993</v>
      </c>
      <c r="Q22" s="157">
        <v>6768.78</v>
      </c>
      <c r="R22" s="157">
        <v>5453.66</v>
      </c>
      <c r="S22" s="157">
        <v>3808.72</v>
      </c>
      <c r="T22" s="157">
        <v>3699.99</v>
      </c>
      <c r="U22" s="157">
        <v>2715.37</v>
      </c>
      <c r="V22" s="157">
        <v>2690.58</v>
      </c>
      <c r="W22" s="157">
        <v>2009.53</v>
      </c>
      <c r="X22" s="157">
        <v>2087.13</v>
      </c>
      <c r="Y22" s="157">
        <v>1828.23</v>
      </c>
      <c r="Z22" s="157">
        <v>1804.42</v>
      </c>
      <c r="AA22" s="157">
        <v>1715.87</v>
      </c>
      <c r="AB22" s="157">
        <v>1665.72</v>
      </c>
      <c r="AC22" s="157">
        <v>1527.97</v>
      </c>
      <c r="AD22" s="157">
        <v>1388.82</v>
      </c>
    </row>
    <row r="23" spans="1:30" x14ac:dyDescent="0.3">
      <c r="A23" s="151" t="s">
        <v>21</v>
      </c>
      <c r="B23" s="155">
        <v>233791.42</v>
      </c>
      <c r="C23" s="155">
        <v>221986.22</v>
      </c>
      <c r="D23" s="155">
        <v>180490.93</v>
      </c>
      <c r="E23" s="155">
        <v>150392.56</v>
      </c>
      <c r="F23" s="155">
        <v>137498.35999999999</v>
      </c>
      <c r="G23" s="155">
        <v>125114.34</v>
      </c>
      <c r="H23" s="155">
        <v>111465.41</v>
      </c>
      <c r="I23" s="155">
        <v>105114.46</v>
      </c>
      <c r="J23" s="155">
        <v>115863.64</v>
      </c>
      <c r="K23" s="155">
        <v>111317.16</v>
      </c>
      <c r="L23" s="155">
        <v>102235.28</v>
      </c>
      <c r="M23" s="155">
        <v>96207.89</v>
      </c>
      <c r="N23" s="155">
        <v>89551.72</v>
      </c>
      <c r="O23" s="155">
        <v>73236.31</v>
      </c>
      <c r="P23" s="155">
        <v>67698.820000000007</v>
      </c>
      <c r="Q23" s="155">
        <v>53844.3</v>
      </c>
      <c r="R23" s="155">
        <v>31051.16</v>
      </c>
      <c r="S23" s="155">
        <v>18425.88</v>
      </c>
      <c r="T23" s="155">
        <v>15843.29</v>
      </c>
      <c r="U23" s="155">
        <v>13016.46</v>
      </c>
      <c r="V23" s="155">
        <v>12386.45</v>
      </c>
      <c r="W23" s="155">
        <v>12540.82</v>
      </c>
      <c r="X23" s="155">
        <v>12530.91</v>
      </c>
      <c r="Y23" s="155">
        <v>12080.39</v>
      </c>
      <c r="Z23" s="155">
        <v>11428.3</v>
      </c>
      <c r="AA23" s="155">
        <v>10640.7</v>
      </c>
      <c r="AB23" s="155">
        <v>9920.8700000000008</v>
      </c>
      <c r="AC23" s="155">
        <v>7813.55</v>
      </c>
      <c r="AD23" s="155">
        <v>7342.15</v>
      </c>
    </row>
    <row r="24" spans="1:30" x14ac:dyDescent="0.3">
      <c r="A24" s="151" t="s">
        <v>22</v>
      </c>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row>
    <row r="25" spans="1:30" x14ac:dyDescent="0.3">
      <c r="A25" s="151" t="s">
        <v>23</v>
      </c>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row>
    <row r="26" spans="1:30" x14ac:dyDescent="0.3">
      <c r="A26" s="151" t="s">
        <v>24</v>
      </c>
      <c r="B26" s="155">
        <v>130238.81</v>
      </c>
      <c r="C26" s="155">
        <v>128078.07</v>
      </c>
      <c r="D26" s="155">
        <v>125757.29</v>
      </c>
      <c r="E26" s="155">
        <v>91825.67</v>
      </c>
      <c r="F26" s="155">
        <v>87965.86</v>
      </c>
      <c r="G26" s="155">
        <v>84681.58</v>
      </c>
      <c r="H26" s="155">
        <v>81823.38</v>
      </c>
      <c r="I26" s="155">
        <v>55808.43</v>
      </c>
      <c r="J26" s="155">
        <v>42583.38</v>
      </c>
      <c r="K26" s="155">
        <v>39644.050000000003</v>
      </c>
      <c r="L26" s="155">
        <v>38531.910000000003</v>
      </c>
      <c r="M26" s="155">
        <v>23485.63</v>
      </c>
      <c r="N26" s="155">
        <v>22846.26</v>
      </c>
      <c r="O26" s="155">
        <v>22306.07</v>
      </c>
      <c r="P26" s="155">
        <v>20057.009999999998</v>
      </c>
      <c r="Q26" s="155">
        <v>16479.59</v>
      </c>
      <c r="R26" s="155">
        <v>16029.49</v>
      </c>
      <c r="S26" s="155">
        <v>15407.17</v>
      </c>
      <c r="T26" s="155">
        <v>13179.26</v>
      </c>
      <c r="U26" s="155">
        <v>12505.83</v>
      </c>
      <c r="V26" s="155">
        <v>12393.79</v>
      </c>
      <c r="W26" s="155">
        <v>11742.44</v>
      </c>
      <c r="X26" s="155">
        <v>11258.17</v>
      </c>
      <c r="Y26" s="155">
        <v>10668.33</v>
      </c>
      <c r="Z26" s="155">
        <v>10032.17</v>
      </c>
      <c r="AA26" s="155">
        <v>7471.85</v>
      </c>
      <c r="AB26" s="155">
        <v>7066.9</v>
      </c>
      <c r="AC26" s="155">
        <v>6188.8</v>
      </c>
      <c r="AD26" s="155">
        <v>5019.38</v>
      </c>
    </row>
    <row r="27" spans="1:30" x14ac:dyDescent="0.3">
      <c r="A27" s="151" t="s">
        <v>25</v>
      </c>
      <c r="B27" s="155">
        <v>39051.31</v>
      </c>
      <c r="C27" s="155">
        <v>33786.43</v>
      </c>
      <c r="D27" s="155">
        <v>28528.400000000001</v>
      </c>
      <c r="E27" s="155">
        <v>20550.62</v>
      </c>
      <c r="F27" s="155">
        <v>16702.169999999998</v>
      </c>
      <c r="G27" s="155">
        <v>12913.89</v>
      </c>
      <c r="H27" s="155">
        <v>9217.6200000000008</v>
      </c>
      <c r="I27" s="155">
        <v>5682.58</v>
      </c>
      <c r="J27" s="155">
        <v>17333.61</v>
      </c>
      <c r="K27" s="155">
        <v>15240.76</v>
      </c>
      <c r="L27" s="155">
        <v>13519.65</v>
      </c>
      <c r="M27" s="155">
        <v>11986.17</v>
      </c>
      <c r="N27" s="155">
        <v>10914.86</v>
      </c>
      <c r="O27" s="155">
        <v>10037.56</v>
      </c>
      <c r="P27" s="155">
        <v>8962</v>
      </c>
      <c r="Q27" s="155">
        <v>8123.01</v>
      </c>
      <c r="R27" s="155">
        <v>7385.96</v>
      </c>
      <c r="S27" s="155">
        <v>6605.66</v>
      </c>
      <c r="T27" s="155">
        <v>5845.49</v>
      </c>
      <c r="U27" s="155">
        <v>5411.62</v>
      </c>
      <c r="V27" s="155">
        <v>4849.99</v>
      </c>
      <c r="W27" s="155">
        <v>4198.74</v>
      </c>
      <c r="X27" s="155">
        <v>3720.08</v>
      </c>
      <c r="Y27" s="155">
        <v>3241.95</v>
      </c>
      <c r="Z27" s="155">
        <v>2973.59</v>
      </c>
      <c r="AA27" s="155">
        <v>2648.48</v>
      </c>
      <c r="AB27" s="155">
        <v>2324.42</v>
      </c>
      <c r="AC27" s="155">
        <v>1749.41</v>
      </c>
      <c r="AD27" s="155">
        <v>1515.55</v>
      </c>
    </row>
    <row r="28" spans="1:30" x14ac:dyDescent="0.3">
      <c r="A28" s="151" t="s">
        <v>26</v>
      </c>
      <c r="B28" s="155">
        <v>1.21</v>
      </c>
      <c r="C28" s="155">
        <v>1.21</v>
      </c>
      <c r="D28" s="155">
        <v>85.61</v>
      </c>
      <c r="E28" s="155">
        <v>41.67</v>
      </c>
      <c r="F28" s="155">
        <v>41.67</v>
      </c>
      <c r="G28" s="155">
        <v>38.61</v>
      </c>
      <c r="H28" s="155">
        <v>38.61</v>
      </c>
      <c r="I28" s="155">
        <v>37.46</v>
      </c>
      <c r="J28" s="155">
        <v>1.25</v>
      </c>
      <c r="K28" s="155">
        <v>137.54</v>
      </c>
      <c r="L28" s="155">
        <v>137.21</v>
      </c>
      <c r="M28" s="155">
        <v>133.19999999999999</v>
      </c>
      <c r="N28" s="155">
        <v>126.3</v>
      </c>
      <c r="O28" s="155">
        <v>106.07</v>
      </c>
      <c r="P28" s="155">
        <v>100.47</v>
      </c>
      <c r="Q28" s="155">
        <v>100.47</v>
      </c>
      <c r="R28" s="155">
        <v>100.41</v>
      </c>
      <c r="S28" s="155">
        <v>94.19</v>
      </c>
      <c r="T28" s="155">
        <v>97.52</v>
      </c>
      <c r="U28" s="155"/>
      <c r="V28" s="155"/>
      <c r="W28" s="155"/>
      <c r="X28" s="155"/>
      <c r="Y28" s="155"/>
      <c r="Z28" s="155"/>
      <c r="AA28" s="155"/>
      <c r="AB28" s="155"/>
      <c r="AC28" s="155"/>
      <c r="AD28" s="155"/>
    </row>
    <row r="29" spans="1:30" x14ac:dyDescent="0.3">
      <c r="A29" s="151" t="s">
        <v>27</v>
      </c>
      <c r="B29" s="155">
        <v>91186.29</v>
      </c>
      <c r="C29" s="155">
        <v>94290.43</v>
      </c>
      <c r="D29" s="155">
        <v>97143.28</v>
      </c>
      <c r="E29" s="155">
        <v>71233.38</v>
      </c>
      <c r="F29" s="155">
        <v>71222.02</v>
      </c>
      <c r="G29" s="155">
        <v>71729.08</v>
      </c>
      <c r="H29" s="155">
        <v>72567.149999999994</v>
      </c>
      <c r="I29" s="155">
        <v>50088.39</v>
      </c>
      <c r="J29" s="155">
        <v>25248.52</v>
      </c>
      <c r="K29" s="155">
        <v>24265.75</v>
      </c>
      <c r="L29" s="155">
        <v>24875.05</v>
      </c>
      <c r="M29" s="155">
        <v>11366.26</v>
      </c>
      <c r="N29" s="155">
        <v>11805.1</v>
      </c>
      <c r="O29" s="155">
        <v>12162.44</v>
      </c>
      <c r="P29" s="155">
        <v>10994.54</v>
      </c>
      <c r="Q29" s="155">
        <v>8256.11</v>
      </c>
      <c r="R29" s="155">
        <v>8543.1200000000008</v>
      </c>
      <c r="S29" s="155">
        <v>8707.32</v>
      </c>
      <c r="T29" s="155">
        <v>7236.25</v>
      </c>
      <c r="U29" s="155">
        <v>7094.21</v>
      </c>
      <c r="V29" s="155">
        <v>7543.8</v>
      </c>
      <c r="W29" s="155">
        <v>7543.7</v>
      </c>
      <c r="X29" s="155">
        <v>7538.09</v>
      </c>
      <c r="Y29" s="155">
        <v>7426.38</v>
      </c>
      <c r="Z29" s="155">
        <v>7058.58</v>
      </c>
      <c r="AA29" s="155">
        <v>4823.37</v>
      </c>
      <c r="AB29" s="155">
        <v>4742.4799999999996</v>
      </c>
      <c r="AC29" s="155">
        <v>4439.3900000000003</v>
      </c>
      <c r="AD29" s="155">
        <v>3503.83</v>
      </c>
    </row>
    <row r="30" spans="1:30" x14ac:dyDescent="0.3">
      <c r="A30" s="151" t="s">
        <v>28</v>
      </c>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row>
    <row r="31" spans="1:30" x14ac:dyDescent="0.3">
      <c r="A31" s="151" t="s">
        <v>29</v>
      </c>
      <c r="B31" s="155">
        <v>21091.919999999998</v>
      </c>
      <c r="C31" s="155">
        <v>14159.32</v>
      </c>
      <c r="D31" s="155">
        <v>10499.49</v>
      </c>
      <c r="E31" s="155">
        <v>8070.41</v>
      </c>
      <c r="F31" s="155">
        <v>5686.02</v>
      </c>
      <c r="G31" s="155">
        <v>5641.5</v>
      </c>
      <c r="H31" s="155">
        <v>6125.35</v>
      </c>
      <c r="I31" s="155">
        <v>28174.01</v>
      </c>
      <c r="J31" s="155">
        <v>23023.61</v>
      </c>
      <c r="K31" s="155">
        <v>18509.400000000001</v>
      </c>
      <c r="L31" s="155">
        <v>8722.2900000000009</v>
      </c>
      <c r="M31" s="155">
        <v>16046.75</v>
      </c>
      <c r="N31" s="155">
        <v>5612.28</v>
      </c>
      <c r="O31" s="155">
        <v>3843.59</v>
      </c>
      <c r="P31" s="155">
        <v>3487.68</v>
      </c>
      <c r="Q31" s="155">
        <v>4367.45</v>
      </c>
      <c r="R31" s="155">
        <v>2497.44</v>
      </c>
      <c r="S31" s="155">
        <v>1157.73</v>
      </c>
      <c r="T31" s="155">
        <v>1875.99</v>
      </c>
      <c r="U31" s="155">
        <v>763.64</v>
      </c>
      <c r="V31" s="155"/>
      <c r="W31" s="155"/>
      <c r="X31" s="155"/>
      <c r="Y31" s="155"/>
      <c r="Z31" s="155"/>
      <c r="AA31" s="155">
        <v>1476.67</v>
      </c>
      <c r="AB31" s="155">
        <v>783.92</v>
      </c>
      <c r="AC31" s="155">
        <v>774.09</v>
      </c>
      <c r="AD31" s="155">
        <v>1420.56</v>
      </c>
    </row>
    <row r="32" spans="1:30" x14ac:dyDescent="0.3">
      <c r="A32" s="151" t="s">
        <v>30</v>
      </c>
      <c r="B32" s="155">
        <v>514.96</v>
      </c>
      <c r="C32" s="155">
        <v>382.64</v>
      </c>
      <c r="D32" s="155">
        <v>408.79</v>
      </c>
      <c r="E32" s="155">
        <v>176.64</v>
      </c>
      <c r="F32" s="155">
        <v>110.27</v>
      </c>
      <c r="G32" s="155">
        <v>31.77</v>
      </c>
      <c r="H32" s="155">
        <v>38.61</v>
      </c>
      <c r="I32" s="155">
        <v>31.87</v>
      </c>
      <c r="J32" s="155">
        <v>13.06</v>
      </c>
      <c r="K32" s="155"/>
      <c r="L32" s="155"/>
      <c r="M32" s="155"/>
      <c r="N32" s="155"/>
      <c r="O32" s="155"/>
      <c r="P32" s="155"/>
      <c r="Q32" s="155"/>
      <c r="R32" s="155"/>
      <c r="S32" s="155"/>
      <c r="T32" s="155"/>
      <c r="U32" s="155"/>
      <c r="V32" s="155"/>
      <c r="W32" s="155"/>
      <c r="X32" s="155"/>
      <c r="Y32" s="155"/>
      <c r="Z32" s="155"/>
      <c r="AA32" s="155"/>
      <c r="AB32" s="155"/>
      <c r="AC32" s="155"/>
      <c r="AD32" s="155"/>
    </row>
    <row r="33" spans="1:30" x14ac:dyDescent="0.3">
      <c r="A33" s="151" t="s">
        <v>31</v>
      </c>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c r="AD33" s="155"/>
    </row>
    <row r="34" spans="1:30" x14ac:dyDescent="0.3">
      <c r="A34" s="151" t="s">
        <v>32</v>
      </c>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c r="AD34" s="155"/>
    </row>
    <row r="35" spans="1:30" x14ac:dyDescent="0.3">
      <c r="A35" s="151" t="s">
        <v>33</v>
      </c>
      <c r="B35" s="155">
        <v>44138.9</v>
      </c>
      <c r="C35" s="155">
        <v>43401.43</v>
      </c>
      <c r="D35" s="155">
        <v>29087.33</v>
      </c>
      <c r="E35" s="155">
        <v>46860.91</v>
      </c>
      <c r="F35" s="155">
        <v>38929.25</v>
      </c>
      <c r="G35" s="155">
        <v>9636.56</v>
      </c>
      <c r="H35" s="155">
        <v>8355.9</v>
      </c>
      <c r="I35" s="155">
        <v>7460.42</v>
      </c>
      <c r="J35" s="155">
        <v>52164.24</v>
      </c>
      <c r="K35" s="155">
        <v>52318.559999999998</v>
      </c>
      <c r="L35" s="155">
        <v>49984.800000000003</v>
      </c>
      <c r="M35" s="155">
        <v>49078.35</v>
      </c>
      <c r="N35" s="155">
        <v>43565.15</v>
      </c>
      <c r="O35" s="155">
        <v>43260.44</v>
      </c>
      <c r="P35" s="155">
        <v>39102.449999999997</v>
      </c>
      <c r="Q35" s="155">
        <v>3066.39</v>
      </c>
      <c r="R35" s="155">
        <v>2413.65</v>
      </c>
      <c r="S35" s="155">
        <v>2034.37</v>
      </c>
      <c r="T35" s="155">
        <v>949.74</v>
      </c>
      <c r="U35" s="155">
        <v>633.37</v>
      </c>
      <c r="V35" s="155">
        <v>598.08000000000004</v>
      </c>
      <c r="W35" s="155">
        <v>724.89</v>
      </c>
      <c r="X35" s="155">
        <v>621.88</v>
      </c>
      <c r="Y35" s="155">
        <v>585.26</v>
      </c>
      <c r="Z35" s="155">
        <v>515.78</v>
      </c>
      <c r="AA35" s="155">
        <v>509.53</v>
      </c>
      <c r="AB35" s="155">
        <v>427.96</v>
      </c>
      <c r="AC35" s="155">
        <v>220.65</v>
      </c>
      <c r="AD35" s="155">
        <v>261.62</v>
      </c>
    </row>
    <row r="36" spans="1:30" x14ac:dyDescent="0.3">
      <c r="A36" s="151" t="s">
        <v>34</v>
      </c>
      <c r="B36" s="155">
        <v>40373.230000000003</v>
      </c>
      <c r="C36" s="155">
        <v>37276.89</v>
      </c>
      <c r="D36" s="155">
        <v>13820.63</v>
      </c>
      <c r="E36" s="155">
        <v>3781.82</v>
      </c>
      <c r="F36" s="155">
        <v>3326.37</v>
      </c>
      <c r="G36" s="155">
        <v>2480.8000000000002</v>
      </c>
      <c r="H36" s="155">
        <v>3310.65</v>
      </c>
      <c r="I36" s="155">
        <v>3528.82</v>
      </c>
      <c r="J36" s="155">
        <v>3207.9</v>
      </c>
      <c r="K36" s="155">
        <v>4080.07</v>
      </c>
      <c r="L36" s="155">
        <v>6574.15</v>
      </c>
      <c r="M36" s="155">
        <v>6301.08</v>
      </c>
      <c r="N36" s="155">
        <v>10453.41</v>
      </c>
      <c r="O36" s="155"/>
      <c r="P36" s="155"/>
      <c r="Q36" s="155"/>
      <c r="R36" s="155"/>
      <c r="S36" s="155"/>
      <c r="T36" s="155"/>
      <c r="U36" s="155"/>
      <c r="V36" s="155"/>
      <c r="W36" s="155"/>
      <c r="X36" s="155"/>
      <c r="Y36" s="155"/>
      <c r="Z36" s="155"/>
      <c r="AA36" s="155"/>
      <c r="AB36" s="155"/>
      <c r="AC36" s="155"/>
      <c r="AD36" s="155"/>
    </row>
    <row r="37" spans="1:30" x14ac:dyDescent="0.3">
      <c r="A37" s="151" t="s">
        <v>35</v>
      </c>
      <c r="B37" s="155">
        <v>2536.6</v>
      </c>
      <c r="C37" s="155">
        <v>1185.94</v>
      </c>
      <c r="D37" s="155">
        <v>257.01</v>
      </c>
      <c r="E37" s="155">
        <v>260.20999999999998</v>
      </c>
      <c r="F37" s="155">
        <v>1188.8499999999999</v>
      </c>
      <c r="G37" s="155">
        <v>950.72</v>
      </c>
      <c r="H37" s="155">
        <v>957.35</v>
      </c>
      <c r="I37" s="155">
        <v>877.7</v>
      </c>
      <c r="J37" s="155">
        <v>39.43</v>
      </c>
      <c r="K37" s="155">
        <v>106.45</v>
      </c>
      <c r="L37" s="155">
        <v>68.19</v>
      </c>
      <c r="M37" s="155">
        <v>2.76</v>
      </c>
      <c r="N37" s="155">
        <v>2.76</v>
      </c>
      <c r="O37" s="155"/>
      <c r="P37" s="155"/>
      <c r="Q37" s="155"/>
      <c r="R37" s="155"/>
      <c r="S37" s="155"/>
      <c r="T37" s="155"/>
      <c r="U37" s="155">
        <v>0</v>
      </c>
      <c r="V37" s="155"/>
      <c r="W37" s="155"/>
      <c r="X37" s="155"/>
      <c r="Y37" s="155"/>
      <c r="Z37" s="155"/>
      <c r="AA37" s="155"/>
      <c r="AB37" s="155"/>
      <c r="AC37" s="155"/>
      <c r="AD37" s="155"/>
    </row>
    <row r="38" spans="1:30" x14ac:dyDescent="0.3">
      <c r="A38" s="151" t="s">
        <v>36</v>
      </c>
      <c r="B38" s="155">
        <v>199841.9</v>
      </c>
      <c r="C38" s="155">
        <v>190696.65</v>
      </c>
      <c r="D38" s="155">
        <v>151216.53</v>
      </c>
      <c r="E38" s="155">
        <v>130383.37</v>
      </c>
      <c r="F38" s="155">
        <v>120462.78</v>
      </c>
      <c r="G38" s="155">
        <v>90470.43</v>
      </c>
      <c r="H38" s="155">
        <v>91355.01</v>
      </c>
      <c r="I38" s="155">
        <v>90161.21</v>
      </c>
      <c r="J38" s="155">
        <v>103696.76</v>
      </c>
      <c r="K38" s="155">
        <v>99280.23</v>
      </c>
      <c r="L38" s="155">
        <v>90224.48</v>
      </c>
      <c r="M38" s="155">
        <v>82795.199999999997</v>
      </c>
      <c r="N38" s="155">
        <v>71438.7</v>
      </c>
      <c r="O38" s="155">
        <v>59266.47</v>
      </c>
      <c r="P38" s="155">
        <v>53584.67</v>
      </c>
      <c r="Q38" s="155">
        <v>15689.95</v>
      </c>
      <c r="R38" s="155">
        <v>13454.21</v>
      </c>
      <c r="S38" s="155">
        <v>11899.42</v>
      </c>
      <c r="T38" s="155">
        <v>10061.98</v>
      </c>
      <c r="U38" s="155">
        <v>8491.2199999999993</v>
      </c>
      <c r="V38" s="155">
        <v>8141.88</v>
      </c>
      <c r="W38" s="155">
        <v>8268.59</v>
      </c>
      <c r="X38" s="155">
        <v>8159.97</v>
      </c>
      <c r="Y38" s="155">
        <v>8011.64</v>
      </c>
      <c r="Z38" s="155">
        <v>7574.36</v>
      </c>
      <c r="AA38" s="155">
        <v>6809.57</v>
      </c>
      <c r="AB38" s="155">
        <v>5954.36</v>
      </c>
      <c r="AC38" s="155">
        <v>5434.13</v>
      </c>
      <c r="AD38" s="155">
        <v>5186.01</v>
      </c>
    </row>
    <row r="39" spans="1:30" x14ac:dyDescent="0.3">
      <c r="A39" s="151" t="s">
        <v>37</v>
      </c>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row>
    <row r="40" spans="1:30" x14ac:dyDescent="0.3">
      <c r="A40" s="151" t="s">
        <v>38</v>
      </c>
      <c r="B40" s="155">
        <v>2050.4</v>
      </c>
      <c r="C40" s="155">
        <v>96.11</v>
      </c>
      <c r="D40" s="155">
        <v>7096.8</v>
      </c>
      <c r="E40" s="155">
        <v>3235.16</v>
      </c>
      <c r="F40" s="155">
        <v>477.47</v>
      </c>
      <c r="G40" s="155">
        <v>14640.37</v>
      </c>
      <c r="H40" s="155">
        <v>5309.81</v>
      </c>
      <c r="I40" s="155">
        <v>4325</v>
      </c>
      <c r="J40" s="155">
        <v>1000.08</v>
      </c>
      <c r="K40" s="155">
        <v>2343.2399999999998</v>
      </c>
      <c r="L40" s="155">
        <v>434</v>
      </c>
      <c r="M40" s="155">
        <v>1204.17</v>
      </c>
      <c r="N40" s="155">
        <v>2999.79</v>
      </c>
      <c r="O40" s="155">
        <v>1719.23</v>
      </c>
      <c r="P40" s="155">
        <v>3269.33</v>
      </c>
      <c r="Q40" s="155">
        <v>1036.8</v>
      </c>
      <c r="R40" s="155">
        <v>3692.53</v>
      </c>
      <c r="S40" s="155">
        <v>2035.59</v>
      </c>
      <c r="T40" s="155">
        <v>1482.91</v>
      </c>
      <c r="U40" s="155">
        <v>1560.75</v>
      </c>
      <c r="V40" s="155">
        <v>596.47</v>
      </c>
      <c r="W40" s="155">
        <v>187.85</v>
      </c>
      <c r="X40" s="155">
        <v>225.04</v>
      </c>
      <c r="Y40" s="155">
        <v>215.52</v>
      </c>
      <c r="Z40" s="155">
        <v>69.66</v>
      </c>
      <c r="AA40" s="155">
        <v>113.92</v>
      </c>
      <c r="AB40" s="155">
        <v>236.94</v>
      </c>
      <c r="AC40" s="155">
        <v>0</v>
      </c>
      <c r="AD40" s="155">
        <v>0</v>
      </c>
    </row>
    <row r="41" spans="1:30" x14ac:dyDescent="0.3">
      <c r="A41" s="156" t="s">
        <v>39</v>
      </c>
      <c r="B41" s="157">
        <v>20795.560000000001</v>
      </c>
      <c r="C41" s="157">
        <v>19942.939999999999</v>
      </c>
      <c r="D41" s="157">
        <v>12857.51</v>
      </c>
      <c r="E41" s="157">
        <v>10716.66</v>
      </c>
      <c r="F41" s="157">
        <v>11255.34</v>
      </c>
      <c r="G41" s="157">
        <v>11023.41</v>
      </c>
      <c r="H41" s="157">
        <v>10236.85</v>
      </c>
      <c r="I41" s="157">
        <v>7137.38</v>
      </c>
      <c r="J41" s="157">
        <v>8042</v>
      </c>
      <c r="K41" s="157">
        <v>6007.81</v>
      </c>
      <c r="L41" s="157">
        <v>5257.94</v>
      </c>
      <c r="M41" s="157">
        <v>4858.99</v>
      </c>
      <c r="N41" s="157">
        <v>3953.76</v>
      </c>
      <c r="O41" s="157">
        <v>3077.75</v>
      </c>
      <c r="P41" s="157">
        <v>3480.47</v>
      </c>
      <c r="Q41" s="157">
        <v>2604.98</v>
      </c>
      <c r="R41" s="157">
        <v>2332.98</v>
      </c>
      <c r="S41" s="157">
        <v>2174.75</v>
      </c>
      <c r="T41" s="157">
        <v>1872.4</v>
      </c>
      <c r="U41" s="157">
        <v>1249.08</v>
      </c>
      <c r="V41" s="157">
        <v>1152.95</v>
      </c>
      <c r="W41" s="157">
        <v>1021.59</v>
      </c>
      <c r="X41" s="157">
        <v>921.77</v>
      </c>
      <c r="Y41" s="157">
        <v>944.85</v>
      </c>
      <c r="Z41" s="157">
        <v>1016.51</v>
      </c>
      <c r="AA41" s="157">
        <v>1058.32</v>
      </c>
      <c r="AB41" s="157">
        <v>1040.4000000000001</v>
      </c>
      <c r="AC41" s="157">
        <v>880.88</v>
      </c>
      <c r="AD41" s="157">
        <v>848.79</v>
      </c>
    </row>
    <row r="42" spans="1:30" x14ac:dyDescent="0.3">
      <c r="A42" s="151" t="s">
        <v>40</v>
      </c>
      <c r="B42" s="155">
        <v>3351.72</v>
      </c>
      <c r="C42" s="155">
        <v>3280.3</v>
      </c>
      <c r="D42" s="155">
        <v>2878.58</v>
      </c>
      <c r="E42" s="155">
        <v>1016.73</v>
      </c>
      <c r="F42" s="155">
        <v>1363.04</v>
      </c>
      <c r="G42" s="155">
        <v>1875.63</v>
      </c>
      <c r="H42" s="155">
        <v>2006.52</v>
      </c>
      <c r="I42" s="155">
        <v>1133.17</v>
      </c>
      <c r="J42" s="155">
        <v>491.46</v>
      </c>
      <c r="K42" s="155">
        <v>770.81</v>
      </c>
      <c r="L42" s="155">
        <v>796.92</v>
      </c>
      <c r="M42" s="155">
        <v>904.08</v>
      </c>
      <c r="N42" s="155">
        <v>424.02</v>
      </c>
      <c r="O42" s="155">
        <v>434.83</v>
      </c>
      <c r="P42" s="155">
        <v>635.98</v>
      </c>
      <c r="Q42" s="155">
        <v>543.48</v>
      </c>
      <c r="R42" s="155">
        <v>631.63</v>
      </c>
      <c r="S42" s="155">
        <v>539.4</v>
      </c>
      <c r="T42" s="155">
        <v>581.82000000000005</v>
      </c>
      <c r="U42" s="155">
        <v>651.29999999999995</v>
      </c>
      <c r="V42" s="155">
        <v>958.47</v>
      </c>
      <c r="W42" s="155">
        <v>1073.6600000000001</v>
      </c>
      <c r="X42" s="155">
        <v>1279.31</v>
      </c>
      <c r="Y42" s="155">
        <v>1182.6500000000001</v>
      </c>
      <c r="Z42" s="155">
        <v>1271.3399999999999</v>
      </c>
      <c r="AA42" s="155">
        <v>1256.08</v>
      </c>
      <c r="AB42" s="155">
        <v>1335.77</v>
      </c>
      <c r="AC42" s="155">
        <v>920.5</v>
      </c>
      <c r="AD42" s="155">
        <v>782.42</v>
      </c>
    </row>
    <row r="43" spans="1:30" x14ac:dyDescent="0.3">
      <c r="A43" s="151" t="s">
        <v>41</v>
      </c>
      <c r="B43" s="155">
        <v>1077.33</v>
      </c>
      <c r="C43" s="155">
        <v>2855.29</v>
      </c>
      <c r="D43" s="155">
        <v>2396.9</v>
      </c>
      <c r="E43" s="155">
        <v>1226.8699999999999</v>
      </c>
      <c r="F43" s="155">
        <v>718.11</v>
      </c>
      <c r="G43" s="155">
        <v>4696.74</v>
      </c>
      <c r="H43" s="155">
        <v>970.31</v>
      </c>
      <c r="I43" s="155">
        <v>1036.1300000000001</v>
      </c>
      <c r="J43" s="155">
        <v>478.59</v>
      </c>
      <c r="K43" s="155">
        <v>961.16</v>
      </c>
      <c r="L43" s="155">
        <v>2192.36</v>
      </c>
      <c r="M43" s="155">
        <v>3946.99</v>
      </c>
      <c r="N43" s="155">
        <v>4138.78</v>
      </c>
      <c r="O43" s="155">
        <v>3234.14</v>
      </c>
      <c r="P43" s="155">
        <v>1590.6</v>
      </c>
      <c r="Q43" s="155">
        <v>465.04</v>
      </c>
      <c r="R43" s="155">
        <v>7681.35</v>
      </c>
      <c r="S43" s="155">
        <v>288.39</v>
      </c>
      <c r="T43" s="155">
        <v>246.72</v>
      </c>
      <c r="U43" s="155">
        <v>250.74</v>
      </c>
      <c r="V43" s="155">
        <v>373.12</v>
      </c>
      <c r="W43" s="155">
        <v>219.2</v>
      </c>
      <c r="X43" s="155">
        <v>239.23</v>
      </c>
      <c r="Y43" s="155">
        <v>193.38</v>
      </c>
      <c r="Z43" s="155">
        <v>336.19</v>
      </c>
      <c r="AA43" s="155">
        <v>429.41</v>
      </c>
      <c r="AB43" s="155">
        <v>251.38</v>
      </c>
      <c r="AC43" s="155">
        <v>140.88</v>
      </c>
      <c r="AD43" s="155">
        <v>134.28</v>
      </c>
    </row>
    <row r="44" spans="1:30" x14ac:dyDescent="0.3">
      <c r="A44" s="151" t="s">
        <v>42</v>
      </c>
      <c r="B44" s="155">
        <v>1461.82</v>
      </c>
      <c r="C44" s="155">
        <v>1485.81</v>
      </c>
      <c r="D44" s="155">
        <v>1285.5999999999999</v>
      </c>
      <c r="E44" s="155">
        <v>654.26</v>
      </c>
      <c r="F44" s="155">
        <v>515.44000000000005</v>
      </c>
      <c r="G44" s="155">
        <v>257.8</v>
      </c>
      <c r="H44" s="155">
        <v>507.78</v>
      </c>
      <c r="I44" s="155">
        <v>213.95</v>
      </c>
      <c r="J44" s="155">
        <v>55.27</v>
      </c>
      <c r="K44" s="155">
        <v>182.38</v>
      </c>
      <c r="L44" s="155">
        <v>615.79999999999995</v>
      </c>
      <c r="M44" s="155">
        <v>76.09</v>
      </c>
      <c r="N44" s="155">
        <v>137.72999999999999</v>
      </c>
      <c r="O44" s="155"/>
      <c r="P44" s="155">
        <v>471.66</v>
      </c>
      <c r="Q44" s="155">
        <v>0.2</v>
      </c>
      <c r="R44" s="155">
        <v>0.2</v>
      </c>
      <c r="S44" s="155">
        <v>0.2</v>
      </c>
      <c r="T44" s="155">
        <v>0.2</v>
      </c>
      <c r="U44" s="155">
        <v>0.2</v>
      </c>
      <c r="V44" s="155">
        <v>2.89</v>
      </c>
      <c r="W44" s="155">
        <v>0.1</v>
      </c>
      <c r="X44" s="155">
        <v>0.09</v>
      </c>
      <c r="Y44" s="155">
        <v>0.05</v>
      </c>
      <c r="Z44" s="155">
        <v>1.46</v>
      </c>
      <c r="AA44" s="155">
        <v>14.67</v>
      </c>
      <c r="AB44" s="155">
        <v>7.29</v>
      </c>
      <c r="AC44" s="155">
        <v>15.25</v>
      </c>
      <c r="AD44" s="155">
        <v>0.26</v>
      </c>
    </row>
    <row r="45" spans="1:30" x14ac:dyDescent="0.3">
      <c r="A45" s="151" t="s">
        <v>43</v>
      </c>
      <c r="B45" s="155">
        <v>5212.6899999999996</v>
      </c>
      <c r="C45" s="155">
        <v>3629.12</v>
      </c>
      <c r="D45" s="155">
        <v>2375.39</v>
      </c>
      <c r="E45" s="155">
        <v>3109.35</v>
      </c>
      <c r="F45" s="155">
        <v>2706.18</v>
      </c>
      <c r="G45" s="155">
        <v>2149.96</v>
      </c>
      <c r="H45" s="155">
        <v>1079.1300000000001</v>
      </c>
      <c r="I45" s="155">
        <v>1107.6199999999999</v>
      </c>
      <c r="J45" s="155">
        <v>1927.16</v>
      </c>
      <c r="K45" s="155">
        <v>1299.2</v>
      </c>
      <c r="L45" s="155">
        <v>2207.83</v>
      </c>
      <c r="M45" s="155">
        <v>1829.25</v>
      </c>
      <c r="N45" s="155">
        <v>6458.94</v>
      </c>
      <c r="O45" s="155">
        <v>5503.89</v>
      </c>
      <c r="P45" s="155">
        <v>4561.04</v>
      </c>
      <c r="Q45" s="155">
        <v>33348.74</v>
      </c>
      <c r="R45" s="155">
        <v>3055.73</v>
      </c>
      <c r="S45" s="155">
        <v>1234.8599999999999</v>
      </c>
      <c r="T45" s="155">
        <v>1382.44</v>
      </c>
      <c r="U45" s="155">
        <v>657.2</v>
      </c>
      <c r="V45" s="155">
        <v>1160.67</v>
      </c>
      <c r="W45" s="155">
        <v>780.84</v>
      </c>
      <c r="X45" s="155">
        <v>785.21</v>
      </c>
      <c r="Y45" s="155">
        <v>704.18</v>
      </c>
      <c r="Z45" s="155">
        <v>604.78</v>
      </c>
      <c r="AA45" s="155">
        <v>661.66</v>
      </c>
      <c r="AB45" s="155">
        <v>816.41</v>
      </c>
      <c r="AC45" s="155">
        <v>390.58</v>
      </c>
      <c r="AD45" s="155">
        <v>354.46</v>
      </c>
    </row>
    <row r="46" spans="1:30" x14ac:dyDescent="0.3">
      <c r="A46" s="156" t="s">
        <v>44</v>
      </c>
      <c r="B46" s="157">
        <v>33949.519999999997</v>
      </c>
      <c r="C46" s="157">
        <v>31289.57</v>
      </c>
      <c r="D46" s="157">
        <v>28890.78</v>
      </c>
      <c r="E46" s="157">
        <v>19959.03</v>
      </c>
      <c r="F46" s="157">
        <v>17035.580000000002</v>
      </c>
      <c r="G46" s="157">
        <v>34643.910000000003</v>
      </c>
      <c r="H46" s="157">
        <v>20110.400000000001</v>
      </c>
      <c r="I46" s="157">
        <v>14953.25</v>
      </c>
      <c r="J46" s="157">
        <v>11994.56</v>
      </c>
      <c r="K46" s="157">
        <v>11564.6</v>
      </c>
      <c r="L46" s="157">
        <v>11504.85</v>
      </c>
      <c r="M46" s="157">
        <v>12819.57</v>
      </c>
      <c r="N46" s="157">
        <v>18113.02</v>
      </c>
      <c r="O46" s="157">
        <v>13969.84</v>
      </c>
      <c r="P46" s="157">
        <v>14009.08</v>
      </c>
      <c r="Q46" s="157">
        <v>37999.24</v>
      </c>
      <c r="R46" s="157">
        <v>17394.419999999998</v>
      </c>
      <c r="S46" s="157">
        <v>6273.19</v>
      </c>
      <c r="T46" s="157">
        <v>5566.49</v>
      </c>
      <c r="U46" s="157">
        <v>4369.2700000000004</v>
      </c>
      <c r="V46" s="157">
        <v>4244.57</v>
      </c>
      <c r="W46" s="157">
        <v>3283.24</v>
      </c>
      <c r="X46" s="157">
        <v>3450.65</v>
      </c>
      <c r="Y46" s="157">
        <v>3240.63</v>
      </c>
      <c r="Z46" s="157">
        <v>3299.94</v>
      </c>
      <c r="AA46" s="157">
        <v>3534.06</v>
      </c>
      <c r="AB46" s="157">
        <v>3688.19</v>
      </c>
      <c r="AC46" s="157">
        <v>2348.09</v>
      </c>
      <c r="AD46" s="157">
        <v>2120.21</v>
      </c>
    </row>
    <row r="47" spans="1:30" x14ac:dyDescent="0.3">
      <c r="A47" s="151" t="s">
        <v>45</v>
      </c>
      <c r="B47" s="155">
        <v>-12487.78</v>
      </c>
      <c r="C47" s="155">
        <v>-22375.26</v>
      </c>
      <c r="D47" s="155">
        <v>-1176.82</v>
      </c>
      <c r="E47" s="155">
        <v>-10912.27</v>
      </c>
      <c r="F47" s="155">
        <v>-8558.07</v>
      </c>
      <c r="G47" s="155">
        <v>9036.57</v>
      </c>
      <c r="H47" s="155">
        <v>-2945.93</v>
      </c>
      <c r="I47" s="155">
        <v>-5779.08</v>
      </c>
      <c r="J47" s="155">
        <v>-4774.62</v>
      </c>
      <c r="K47" s="155">
        <v>-7317.18</v>
      </c>
      <c r="L47" s="155">
        <v>-4983.8</v>
      </c>
      <c r="M47" s="155">
        <v>-4018.92</v>
      </c>
      <c r="N47" s="155">
        <v>5017.13</v>
      </c>
      <c r="O47" s="155">
        <v>4966.3100000000004</v>
      </c>
      <c r="P47" s="155">
        <v>5052.03</v>
      </c>
      <c r="Q47" s="155">
        <v>31230.46</v>
      </c>
      <c r="R47" s="155">
        <v>11940.76</v>
      </c>
      <c r="S47" s="155">
        <v>2464.4699999999998</v>
      </c>
      <c r="T47" s="155">
        <v>1866.5</v>
      </c>
      <c r="U47" s="155">
        <v>1653.9</v>
      </c>
      <c r="V47" s="155">
        <v>1553.99</v>
      </c>
      <c r="W47" s="155">
        <v>1273.71</v>
      </c>
      <c r="X47" s="155">
        <v>1363.52</v>
      </c>
      <c r="Y47" s="155">
        <v>1412.4</v>
      </c>
      <c r="Z47" s="155">
        <v>1495.52</v>
      </c>
      <c r="AA47" s="155">
        <v>1818.19</v>
      </c>
      <c r="AB47" s="155">
        <v>2022.47</v>
      </c>
      <c r="AC47" s="155">
        <v>820.12</v>
      </c>
      <c r="AD47" s="155">
        <v>731.39</v>
      </c>
    </row>
    <row r="48" spans="1:30" x14ac:dyDescent="0.3">
      <c r="A48" s="151" t="s">
        <v>46</v>
      </c>
      <c r="B48" s="155">
        <v>31899.119999999999</v>
      </c>
      <c r="C48" s="155">
        <v>31193.46</v>
      </c>
      <c r="D48" s="155">
        <v>21793.98</v>
      </c>
      <c r="E48" s="155">
        <v>16723.87</v>
      </c>
      <c r="F48" s="155">
        <v>16558.11</v>
      </c>
      <c r="G48" s="155">
        <v>20003.54</v>
      </c>
      <c r="H48" s="155">
        <v>14800.59</v>
      </c>
      <c r="I48" s="155">
        <v>10628.25</v>
      </c>
      <c r="J48" s="155">
        <v>10994.48</v>
      </c>
      <c r="K48" s="155">
        <v>9221.36</v>
      </c>
      <c r="L48" s="155">
        <v>11070.85</v>
      </c>
      <c r="M48" s="155">
        <v>11615.4</v>
      </c>
      <c r="N48" s="155">
        <v>15113.23</v>
      </c>
      <c r="O48" s="155">
        <v>12250.61</v>
      </c>
      <c r="P48" s="155">
        <v>10739.75</v>
      </c>
      <c r="Q48" s="155">
        <v>36962.44</v>
      </c>
      <c r="R48" s="155">
        <v>13701.89</v>
      </c>
      <c r="S48" s="155">
        <v>4237.6000000000004</v>
      </c>
      <c r="T48" s="155">
        <v>4083.58</v>
      </c>
      <c r="U48" s="155">
        <v>2808.52</v>
      </c>
      <c r="V48" s="155">
        <v>3648.1</v>
      </c>
      <c r="W48" s="155">
        <v>3095.39</v>
      </c>
      <c r="X48" s="155">
        <v>3225.61</v>
      </c>
      <c r="Y48" s="155">
        <v>3025.11</v>
      </c>
      <c r="Z48" s="155">
        <v>3230.28</v>
      </c>
      <c r="AA48" s="155">
        <v>3420.14</v>
      </c>
      <c r="AB48" s="155">
        <v>3451.25</v>
      </c>
      <c r="AC48" s="155">
        <v>2348.09</v>
      </c>
      <c r="AD48" s="155">
        <v>2120.21</v>
      </c>
    </row>
    <row r="49" spans="1:42" x14ac:dyDescent="0.3">
      <c r="A49" s="151" t="s">
        <v>47</v>
      </c>
      <c r="B49" s="155"/>
      <c r="C49" s="155"/>
      <c r="D49" s="155"/>
      <c r="E49" s="155"/>
      <c r="F49" s="155"/>
      <c r="G49" s="155"/>
      <c r="H49" s="155"/>
      <c r="I49" s="155"/>
      <c r="J49" s="155">
        <v>172.32</v>
      </c>
      <c r="K49" s="155">
        <v>472.33</v>
      </c>
      <c r="L49" s="155">
        <v>505.95</v>
      </c>
      <c r="M49" s="155">
        <v>593.12</v>
      </c>
      <c r="N49" s="155"/>
      <c r="O49" s="155"/>
      <c r="P49" s="155">
        <v>105.07</v>
      </c>
      <c r="Q49" s="155">
        <v>155.11000000000001</v>
      </c>
      <c r="R49" s="155">
        <v>202.53</v>
      </c>
      <c r="S49" s="155">
        <v>253.27</v>
      </c>
      <c r="T49" s="155">
        <v>214.82</v>
      </c>
      <c r="U49" s="155">
        <v>155.97</v>
      </c>
      <c r="V49" s="155"/>
      <c r="W49" s="155">
        <v>988.99</v>
      </c>
      <c r="X49" s="155">
        <v>920.29</v>
      </c>
      <c r="Y49" s="155">
        <v>828.12</v>
      </c>
      <c r="Z49" s="155">
        <v>554</v>
      </c>
      <c r="AA49" s="155">
        <v>297.07</v>
      </c>
      <c r="AB49" s="155">
        <v>278.32</v>
      </c>
      <c r="AC49" s="155">
        <v>31.33</v>
      </c>
      <c r="AD49" s="155">
        <v>35.93</v>
      </c>
    </row>
    <row r="50" spans="1:42" x14ac:dyDescent="0.3">
      <c r="A50" s="151" t="s">
        <v>48</v>
      </c>
      <c r="B50" s="155">
        <v>233791.42</v>
      </c>
      <c r="C50" s="155">
        <v>221986.22</v>
      </c>
      <c r="D50" s="155">
        <v>180490.93</v>
      </c>
      <c r="E50" s="155">
        <v>150392.56</v>
      </c>
      <c r="F50" s="155">
        <v>137498.35999999999</v>
      </c>
      <c r="G50" s="155">
        <v>125114.34</v>
      </c>
      <c r="H50" s="155">
        <v>111465.41</v>
      </c>
      <c r="I50" s="155">
        <v>105114.46</v>
      </c>
      <c r="J50" s="155">
        <v>115863.64</v>
      </c>
      <c r="K50" s="155">
        <v>111317.16</v>
      </c>
      <c r="L50" s="155">
        <v>102235.28</v>
      </c>
      <c r="M50" s="155">
        <v>96207.89</v>
      </c>
      <c r="N50" s="155">
        <v>89551.72</v>
      </c>
      <c r="O50" s="155">
        <v>73236.31</v>
      </c>
      <c r="P50" s="155">
        <v>67698.820000000007</v>
      </c>
      <c r="Q50" s="155">
        <v>53844.3</v>
      </c>
      <c r="R50" s="155">
        <v>31051.16</v>
      </c>
      <c r="S50" s="155">
        <v>18425.88</v>
      </c>
      <c r="T50" s="155">
        <v>15843.29</v>
      </c>
      <c r="U50" s="155">
        <v>13016.46</v>
      </c>
      <c r="V50" s="155">
        <v>12386.45</v>
      </c>
      <c r="W50" s="155">
        <v>12540.82</v>
      </c>
      <c r="X50" s="155">
        <v>12530.91</v>
      </c>
      <c r="Y50" s="155">
        <v>12080.39</v>
      </c>
      <c r="Z50" s="155">
        <v>11428.3</v>
      </c>
      <c r="AA50" s="155">
        <v>10640.7</v>
      </c>
      <c r="AB50" s="155">
        <v>9920.8700000000008</v>
      </c>
      <c r="AC50" s="155">
        <v>7813.55</v>
      </c>
      <c r="AD50" s="155">
        <v>7342.15</v>
      </c>
    </row>
    <row r="51" spans="1:42" x14ac:dyDescent="0.3">
      <c r="A51" s="151" t="s">
        <v>49</v>
      </c>
      <c r="B51" s="155">
        <v>36313.32</v>
      </c>
      <c r="C51" s="155">
        <v>31783.19</v>
      </c>
      <c r="D51" s="155">
        <v>29526.560000000001</v>
      </c>
      <c r="E51" s="155">
        <v>26660.35</v>
      </c>
      <c r="F51" s="155">
        <v>30068.23</v>
      </c>
      <c r="G51" s="155">
        <v>12605.82</v>
      </c>
      <c r="H51" s="155">
        <v>10820.84</v>
      </c>
      <c r="I51" s="155">
        <v>16162.21</v>
      </c>
      <c r="J51" s="155">
        <v>7463.34</v>
      </c>
      <c r="K51" s="155">
        <v>5852.14</v>
      </c>
      <c r="L51" s="155">
        <v>6517.36</v>
      </c>
      <c r="M51" s="155">
        <v>5058.1400000000003</v>
      </c>
      <c r="N51" s="155">
        <v>5091.8100000000004</v>
      </c>
      <c r="O51" s="155">
        <v>4297.53</v>
      </c>
      <c r="P51" s="155">
        <v>3809.13</v>
      </c>
      <c r="Q51" s="155">
        <v>2616.89</v>
      </c>
      <c r="R51" s="155">
        <v>4933.3100000000004</v>
      </c>
      <c r="S51" s="155">
        <v>2069.8000000000002</v>
      </c>
      <c r="T51" s="155">
        <v>1771.47</v>
      </c>
      <c r="U51" s="155">
        <v>1615.93</v>
      </c>
      <c r="V51" s="155">
        <v>1896.24</v>
      </c>
      <c r="W51" s="155">
        <v>1579.22</v>
      </c>
      <c r="X51" s="155">
        <v>1368.86</v>
      </c>
      <c r="Y51" s="155">
        <v>1540.13</v>
      </c>
      <c r="Z51" s="155">
        <v>1428.68</v>
      </c>
      <c r="AA51" s="155">
        <v>1069.28</v>
      </c>
      <c r="AB51" s="155">
        <v>863.36</v>
      </c>
      <c r="AC51" s="155">
        <v>525.32000000000005</v>
      </c>
      <c r="AD51" s="155">
        <v>295.8</v>
      </c>
    </row>
    <row r="52" spans="1:42" x14ac:dyDescent="0.3">
      <c r="A52" s="151" t="s">
        <v>50</v>
      </c>
      <c r="B52" s="155">
        <v>38179.01</v>
      </c>
      <c r="C52" s="155">
        <v>32275.47</v>
      </c>
      <c r="D52" s="155">
        <v>33305.089999999997</v>
      </c>
      <c r="E52" s="155">
        <v>43697.87</v>
      </c>
      <c r="F52" s="155">
        <v>31976.47</v>
      </c>
      <c r="G52" s="155">
        <v>30400.799999999999</v>
      </c>
      <c r="H52" s="155">
        <v>30559.63</v>
      </c>
      <c r="I52" s="155">
        <v>33118.51</v>
      </c>
      <c r="J52" s="155">
        <v>30473.439999999999</v>
      </c>
      <c r="K52" s="155">
        <v>30192.26</v>
      </c>
      <c r="L52" s="155">
        <v>29782.79</v>
      </c>
      <c r="M52" s="155">
        <v>28447.25</v>
      </c>
      <c r="N52" s="155">
        <v>29801.119999999999</v>
      </c>
      <c r="O52" s="155">
        <v>26403.31</v>
      </c>
      <c r="P52" s="155">
        <v>27979.78</v>
      </c>
      <c r="Q52" s="155">
        <v>19092.990000000002</v>
      </c>
      <c r="R52" s="155">
        <v>10752.41</v>
      </c>
      <c r="S52" s="155">
        <v>3904.86</v>
      </c>
      <c r="T52" s="155">
        <v>4253.96</v>
      </c>
      <c r="U52" s="155">
        <v>4945.2700000000004</v>
      </c>
      <c r="V52" s="155">
        <v>5669.63</v>
      </c>
      <c r="W52" s="155">
        <v>5694.98</v>
      </c>
      <c r="X52" s="155">
        <v>5555.35</v>
      </c>
      <c r="Y52" s="155">
        <v>5693.76</v>
      </c>
      <c r="Z52" s="155">
        <v>5459.46</v>
      </c>
      <c r="AA52" s="155">
        <v>4859.95</v>
      </c>
      <c r="AB52" s="155">
        <v>4281.13</v>
      </c>
      <c r="AC52" s="155">
        <v>3561.24</v>
      </c>
      <c r="AD52" s="155">
        <v>3428.59</v>
      </c>
    </row>
    <row r="53" spans="1:42" x14ac:dyDescent="0.3">
      <c r="A53" s="151" t="s">
        <v>51</v>
      </c>
      <c r="B53" s="155">
        <v>109.736423515935</v>
      </c>
      <c r="C53" s="155">
        <v>1019.33249875222</v>
      </c>
      <c r="D53" s="155">
        <v>785.34081997029796</v>
      </c>
      <c r="E53" s="155">
        <v>652.32274222683805</v>
      </c>
      <c r="F53" s="155">
        <v>614.34890742809296</v>
      </c>
      <c r="G53" s="155">
        <v>535.90913850879599</v>
      </c>
      <c r="H53" s="155">
        <v>472.65390595236897</v>
      </c>
      <c r="I53" s="155">
        <v>510.43646585187503</v>
      </c>
      <c r="J53" s="155">
        <v>684.62402569990002</v>
      </c>
      <c r="K53" s="155">
        <v>627.59042843463305</v>
      </c>
      <c r="L53" s="155">
        <v>566.94103232050702</v>
      </c>
      <c r="M53" s="155">
        <v>535.70329794792099</v>
      </c>
      <c r="N53" s="155">
        <v>487.54944172808899</v>
      </c>
      <c r="O53" s="155">
        <v>416.60486243392199</v>
      </c>
      <c r="P53" s="155">
        <v>336.691304288315</v>
      </c>
      <c r="Q53" s="155">
        <v>296.65334391853003</v>
      </c>
      <c r="R53" s="155">
        <v>236.814305648871</v>
      </c>
      <c r="S53" s="155">
        <v>171.677417023506</v>
      </c>
      <c r="T53" s="155">
        <v>123.672466439012</v>
      </c>
      <c r="U53" s="155">
        <v>118.155184562849</v>
      </c>
      <c r="V53" s="155">
        <v>86.5777523995976</v>
      </c>
      <c r="W53" s="155">
        <v>66.801805476248703</v>
      </c>
      <c r="X53" s="155">
        <v>104.085161921853</v>
      </c>
      <c r="Y53" s="155">
        <v>97.345623623460298</v>
      </c>
      <c r="Z53" s="155">
        <v>98.1651575713081</v>
      </c>
      <c r="AA53" s="155">
        <v>102.51122296286201</v>
      </c>
      <c r="AB53" s="155">
        <v>100.598579089202</v>
      </c>
      <c r="AC53" s="155">
        <v>78.864547154688793</v>
      </c>
      <c r="AD53" s="155">
        <v>74.246293368336296</v>
      </c>
    </row>
    <row r="54" spans="1:42" x14ac:dyDescent="0.3">
      <c r="A54" s="151" t="s">
        <v>52</v>
      </c>
      <c r="B54" s="155">
        <v>109.7364</v>
      </c>
      <c r="C54" s="155">
        <v>101.9333</v>
      </c>
      <c r="D54" s="155">
        <v>78.534099999999995</v>
      </c>
      <c r="E54" s="155">
        <v>65.232299999999995</v>
      </c>
      <c r="F54" s="155">
        <v>61.434899999999999</v>
      </c>
      <c r="G54" s="155">
        <v>53.590899999999998</v>
      </c>
      <c r="H54" s="155">
        <v>45.033099999999997</v>
      </c>
      <c r="I54" s="155">
        <v>48.633000000000003</v>
      </c>
      <c r="J54" s="155">
        <v>65.229100000000003</v>
      </c>
      <c r="K54" s="155">
        <v>59.795099999999998</v>
      </c>
      <c r="L54" s="155">
        <v>54.016599999999997</v>
      </c>
      <c r="M54" s="155">
        <v>51.040300000000002</v>
      </c>
      <c r="N54" s="155">
        <v>46.452300000000001</v>
      </c>
      <c r="O54" s="155">
        <v>39.692999999999998</v>
      </c>
      <c r="P54" s="155">
        <v>32.079000000000001</v>
      </c>
      <c r="Q54" s="155">
        <v>28.264299999999999</v>
      </c>
      <c r="R54" s="155">
        <v>19.941400000000002</v>
      </c>
      <c r="S54" s="155">
        <v>14.4564</v>
      </c>
      <c r="T54" s="155">
        <v>10.414099999999999</v>
      </c>
      <c r="U54" s="155">
        <v>6.6329754317642697</v>
      </c>
      <c r="V54" s="155">
        <v>4.8602869753754803</v>
      </c>
      <c r="W54" s="155">
        <v>3.7501082678751501</v>
      </c>
      <c r="X54" s="155">
        <v>5.84311492037512</v>
      </c>
      <c r="Y54" s="155">
        <v>5.4647718783827797</v>
      </c>
      <c r="Z54" s="155">
        <v>5.5107787342112697</v>
      </c>
      <c r="AA54" s="155">
        <v>5.7547574057666004</v>
      </c>
      <c r="AB54" s="155">
        <v>5.6473857329056703</v>
      </c>
      <c r="AC54" s="155">
        <v>4.4272843857817801</v>
      </c>
      <c r="AD54" s="155">
        <v>4.1680256489276699</v>
      </c>
    </row>
    <row r="56" spans="1:42" x14ac:dyDescent="0.3">
      <c r="A56" s="159" t="s">
        <v>53</v>
      </c>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c r="AE56" s="159"/>
      <c r="AF56" s="159"/>
      <c r="AG56" s="159"/>
      <c r="AH56" s="159"/>
      <c r="AI56" s="159"/>
      <c r="AJ56" s="159"/>
      <c r="AK56" s="159"/>
      <c r="AL56" s="159"/>
      <c r="AM56" s="159"/>
      <c r="AN56" s="159"/>
      <c r="AO56" s="159"/>
      <c r="AP56" s="159"/>
    </row>
    <row r="57" spans="1:42" x14ac:dyDescent="0.3">
      <c r="A57" s="15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c r="AC57" s="159"/>
      <c r="AD57" s="159"/>
      <c r="AE57" s="159"/>
      <c r="AF57" s="159"/>
      <c r="AG57" s="159"/>
      <c r="AH57" s="159"/>
      <c r="AI57" s="159"/>
      <c r="AJ57" s="159"/>
      <c r="AK57" s="159"/>
      <c r="AL57" s="159"/>
      <c r="AM57" s="159"/>
      <c r="AN57" s="159"/>
      <c r="AO57" s="159"/>
      <c r="AP57" s="159"/>
    </row>
    <row r="58" spans="1:42" x14ac:dyDescent="0.3">
      <c r="A58" s="15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159"/>
      <c r="AI58" s="159"/>
      <c r="AJ58" s="159"/>
      <c r="AK58" s="159"/>
      <c r="AL58" s="159"/>
      <c r="AM58" s="159"/>
      <c r="AN58" s="159"/>
      <c r="AO58" s="159"/>
      <c r="AP58" s="159"/>
    </row>
    <row r="59" spans="1:42" x14ac:dyDescent="0.3">
      <c r="A59" s="15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59"/>
      <c r="AM59" s="159"/>
      <c r="AN59" s="159"/>
      <c r="AO59" s="159"/>
      <c r="AP59" s="159"/>
    </row>
    <row r="60" spans="1:42" x14ac:dyDescent="0.3">
      <c r="A60" s="15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59"/>
      <c r="AM60" s="159"/>
      <c r="AN60" s="159"/>
      <c r="AO60" s="159"/>
      <c r="AP60" s="159"/>
    </row>
    <row r="61" spans="1:42" x14ac:dyDescent="0.3">
      <c r="A61" s="15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c r="AK61" s="159"/>
      <c r="AL61" s="159"/>
      <c r="AM61" s="159"/>
      <c r="AN61" s="159"/>
      <c r="AO61" s="159"/>
      <c r="AP61" s="159"/>
    </row>
  </sheetData>
  <mergeCells count="2">
    <mergeCell ref="A1:I1"/>
    <mergeCell ref="A56:AP6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756A3-0DE5-4168-804C-4A908347257E}">
  <dimension ref="A1:AP48"/>
  <sheetViews>
    <sheetView workbookViewId="0">
      <selection activeCell="B10" sqref="B10"/>
    </sheetView>
  </sheetViews>
  <sheetFormatPr defaultColWidth="9.109375" defaultRowHeight="14.4" x14ac:dyDescent="0.3"/>
  <cols>
    <col min="1" max="1" width="39.44140625" style="2" bestFit="1" customWidth="1"/>
    <col min="2" max="3" width="9.5546875" style="2" bestFit="1" customWidth="1"/>
    <col min="4" max="21" width="8.5546875" style="2" bestFit="1" customWidth="1"/>
    <col min="22" max="30" width="7.5546875" style="2" bestFit="1" customWidth="1"/>
    <col min="31" max="16384" width="9.109375" style="2"/>
  </cols>
  <sheetData>
    <row r="1" spans="1:30" x14ac:dyDescent="0.3">
      <c r="A1" s="160" t="s">
        <v>54</v>
      </c>
      <c r="B1" s="160"/>
      <c r="C1" s="160"/>
      <c r="D1" s="160"/>
      <c r="E1" s="160"/>
      <c r="F1" s="160"/>
      <c r="G1" s="160"/>
      <c r="H1" s="160"/>
      <c r="I1" s="160"/>
    </row>
    <row r="2" spans="1:30" x14ac:dyDescent="0.3">
      <c r="A2" s="4" t="s">
        <v>1</v>
      </c>
      <c r="B2" s="5">
        <v>44986</v>
      </c>
      <c r="C2" s="5">
        <v>44621</v>
      </c>
      <c r="D2" s="5">
        <v>44256</v>
      </c>
      <c r="E2" s="5">
        <v>43891</v>
      </c>
      <c r="F2" s="5">
        <v>43525</v>
      </c>
      <c r="G2" s="5">
        <v>43160</v>
      </c>
      <c r="H2" s="5">
        <v>42795</v>
      </c>
      <c r="I2" s="5">
        <v>42430</v>
      </c>
      <c r="J2" s="5">
        <v>42064</v>
      </c>
      <c r="K2" s="5">
        <v>41699</v>
      </c>
      <c r="L2" s="5">
        <v>41334</v>
      </c>
      <c r="M2" s="5">
        <v>40969</v>
      </c>
      <c r="N2" s="5">
        <v>40603</v>
      </c>
      <c r="O2" s="5">
        <v>40238</v>
      </c>
      <c r="P2" s="5">
        <v>39873</v>
      </c>
      <c r="Q2" s="5">
        <v>39508</v>
      </c>
      <c r="R2" s="5">
        <v>39142</v>
      </c>
      <c r="S2" s="5">
        <v>38777</v>
      </c>
      <c r="T2" s="5">
        <v>38412</v>
      </c>
      <c r="U2" s="5">
        <v>38047</v>
      </c>
      <c r="V2" s="5">
        <v>37681</v>
      </c>
      <c r="W2" s="5">
        <v>37316</v>
      </c>
      <c r="X2" s="5">
        <v>36951</v>
      </c>
      <c r="Y2" s="5">
        <v>36586</v>
      </c>
      <c r="Z2" s="5">
        <v>36220</v>
      </c>
      <c r="AA2" s="5">
        <v>35855</v>
      </c>
      <c r="AB2" s="5">
        <v>35490</v>
      </c>
      <c r="AC2" s="5">
        <v>34759</v>
      </c>
      <c r="AD2" s="5">
        <v>34394</v>
      </c>
    </row>
    <row r="3" spans="1:30" x14ac:dyDescent="0.3">
      <c r="B3" s="3"/>
      <c r="C3" s="3"/>
      <c r="D3" s="3"/>
      <c r="E3" s="3"/>
      <c r="F3" s="3"/>
      <c r="G3" s="3"/>
      <c r="H3" s="3"/>
      <c r="I3" s="3"/>
      <c r="J3" s="3"/>
      <c r="K3" s="3"/>
      <c r="L3" s="3"/>
      <c r="M3" s="3"/>
      <c r="N3" s="3"/>
      <c r="O3" s="3"/>
      <c r="P3" s="3"/>
      <c r="Q3" s="3"/>
      <c r="R3" s="3"/>
      <c r="S3" s="3"/>
      <c r="T3" s="3"/>
      <c r="U3" s="3"/>
      <c r="V3" s="3"/>
      <c r="W3" s="3"/>
      <c r="X3" s="3"/>
      <c r="Y3" s="3"/>
      <c r="Z3" s="3"/>
      <c r="AA3" s="3"/>
      <c r="AB3" s="3"/>
      <c r="AC3" s="3"/>
      <c r="AD3" s="3"/>
    </row>
    <row r="4" spans="1:30" x14ac:dyDescent="0.3">
      <c r="A4" s="2" t="s">
        <v>55</v>
      </c>
      <c r="B4" s="3">
        <v>12</v>
      </c>
      <c r="C4" s="3">
        <v>12</v>
      </c>
      <c r="D4" s="3">
        <v>12</v>
      </c>
      <c r="E4" s="3">
        <v>12</v>
      </c>
      <c r="F4" s="3">
        <v>12</v>
      </c>
      <c r="G4" s="3">
        <v>12</v>
      </c>
      <c r="H4" s="3">
        <v>12</v>
      </c>
      <c r="I4" s="3">
        <v>12</v>
      </c>
      <c r="J4" s="3">
        <v>12</v>
      </c>
      <c r="K4" s="3">
        <v>12</v>
      </c>
      <c r="L4" s="3">
        <v>12</v>
      </c>
      <c r="M4" s="3">
        <v>12</v>
      </c>
      <c r="N4" s="3">
        <v>12</v>
      </c>
      <c r="O4" s="3">
        <v>12</v>
      </c>
      <c r="P4" s="3">
        <v>12</v>
      </c>
      <c r="Q4" s="3">
        <v>12</v>
      </c>
      <c r="R4" s="3">
        <v>12</v>
      </c>
      <c r="S4" s="3">
        <v>12</v>
      </c>
      <c r="T4" s="3">
        <v>12</v>
      </c>
      <c r="U4" s="3">
        <v>12</v>
      </c>
      <c r="V4" s="3">
        <v>12</v>
      </c>
      <c r="W4" s="3">
        <v>12</v>
      </c>
      <c r="X4" s="3">
        <v>12</v>
      </c>
      <c r="Y4" s="3">
        <v>12</v>
      </c>
      <c r="Z4" s="3">
        <v>12</v>
      </c>
      <c r="AA4" s="3">
        <v>12</v>
      </c>
      <c r="AB4" s="3">
        <v>12</v>
      </c>
      <c r="AC4" s="3">
        <v>12</v>
      </c>
      <c r="AD4" s="3">
        <v>12</v>
      </c>
    </row>
    <row r="5" spans="1:30" x14ac:dyDescent="0.3">
      <c r="A5" s="2" t="s">
        <v>56</v>
      </c>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x14ac:dyDescent="0.3">
      <c r="A6" s="2" t="s">
        <v>57</v>
      </c>
      <c r="B6" s="23">
        <v>129006.62</v>
      </c>
      <c r="C6" s="23">
        <v>129021.35</v>
      </c>
      <c r="D6" s="23">
        <v>84132.92</v>
      </c>
      <c r="E6" s="23">
        <v>60435.97</v>
      </c>
      <c r="F6" s="23">
        <v>70610.92</v>
      </c>
      <c r="G6" s="3">
        <v>60519.37</v>
      </c>
      <c r="H6" s="3">
        <v>53260.959999999999</v>
      </c>
      <c r="I6" s="3">
        <v>42697.440000000002</v>
      </c>
      <c r="J6" s="3">
        <v>46577.26</v>
      </c>
      <c r="K6" s="3">
        <v>46309.34</v>
      </c>
      <c r="L6" s="3">
        <v>42317.24</v>
      </c>
      <c r="M6" s="3">
        <v>37005.71</v>
      </c>
      <c r="N6" s="3">
        <v>31902.14</v>
      </c>
      <c r="O6" s="3">
        <v>26757.8</v>
      </c>
      <c r="P6" s="3">
        <v>26843.73</v>
      </c>
      <c r="Q6" s="3">
        <v>22189.55</v>
      </c>
      <c r="R6" s="3">
        <v>19762.57</v>
      </c>
      <c r="S6" s="3">
        <v>17144.22</v>
      </c>
      <c r="T6" s="3">
        <v>15876.87</v>
      </c>
      <c r="U6" s="3">
        <v>11920.96</v>
      </c>
      <c r="V6" s="3">
        <v>9793.27</v>
      </c>
      <c r="W6" s="3">
        <v>7597.07</v>
      </c>
      <c r="X6" s="3">
        <v>7759.44</v>
      </c>
      <c r="Y6" s="3">
        <v>6890.87</v>
      </c>
      <c r="Z6" s="3">
        <v>6274.64</v>
      </c>
      <c r="AA6" s="3">
        <v>6433.49</v>
      </c>
      <c r="AB6" s="3">
        <v>6351.46</v>
      </c>
      <c r="AC6" s="3">
        <v>4627.41</v>
      </c>
      <c r="AD6" s="3">
        <v>3790.97</v>
      </c>
    </row>
    <row r="7" spans="1:30" x14ac:dyDescent="0.3">
      <c r="A7" s="2" t="s">
        <v>58</v>
      </c>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x14ac:dyDescent="0.3">
      <c r="A8" s="2" t="s">
        <v>59</v>
      </c>
      <c r="B8" s="3"/>
      <c r="C8" s="3"/>
      <c r="D8" s="3"/>
      <c r="E8" s="3"/>
      <c r="F8" s="3"/>
      <c r="G8" s="3"/>
      <c r="H8" s="3"/>
      <c r="I8" s="3"/>
      <c r="J8" s="3"/>
      <c r="K8" s="3"/>
      <c r="L8" s="3"/>
      <c r="M8" s="3"/>
      <c r="N8" s="3"/>
      <c r="O8" s="3"/>
      <c r="P8" s="3"/>
      <c r="Q8" s="3"/>
      <c r="R8" s="3"/>
      <c r="S8" s="3"/>
      <c r="T8" s="3"/>
      <c r="U8" s="3"/>
      <c r="V8" s="3"/>
      <c r="W8" s="3"/>
      <c r="X8" s="3"/>
      <c r="Y8" s="3"/>
      <c r="Z8" s="3"/>
      <c r="AA8" s="3"/>
      <c r="AB8" s="3"/>
      <c r="AC8" s="3"/>
      <c r="AD8" s="3"/>
    </row>
    <row r="9" spans="1:30" x14ac:dyDescent="0.3">
      <c r="A9" s="2" t="s">
        <v>60</v>
      </c>
      <c r="B9" s="3"/>
      <c r="C9" s="3"/>
      <c r="D9" s="3"/>
      <c r="E9" s="3"/>
      <c r="F9" s="3"/>
      <c r="G9" s="3">
        <v>902.55</v>
      </c>
      <c r="H9" s="3">
        <v>5267.94</v>
      </c>
      <c r="I9" s="3">
        <v>4475.95</v>
      </c>
      <c r="J9" s="3">
        <v>4792.26</v>
      </c>
      <c r="K9" s="3">
        <v>4598.3100000000004</v>
      </c>
      <c r="L9" s="3">
        <v>4117.8100000000004</v>
      </c>
      <c r="M9" s="3">
        <v>3072.25</v>
      </c>
      <c r="N9" s="3">
        <v>2505.79</v>
      </c>
      <c r="O9" s="3">
        <v>1735.82</v>
      </c>
      <c r="P9" s="3">
        <v>2527.96</v>
      </c>
      <c r="Q9" s="3">
        <v>2498.52</v>
      </c>
      <c r="R9" s="3">
        <v>2211.48</v>
      </c>
      <c r="S9" s="3">
        <v>1928.72</v>
      </c>
      <c r="T9" s="3">
        <v>1377.92</v>
      </c>
      <c r="U9" s="3">
        <v>1218.57</v>
      </c>
      <c r="V9" s="3">
        <v>1071.95</v>
      </c>
      <c r="W9" s="3">
        <v>899.58</v>
      </c>
      <c r="X9" s="3">
        <v>920.83</v>
      </c>
      <c r="Y9" s="3">
        <v>796.86</v>
      </c>
      <c r="Z9" s="3">
        <v>710.09</v>
      </c>
      <c r="AA9" s="3">
        <v>724.34</v>
      </c>
      <c r="AB9" s="3">
        <v>696.49</v>
      </c>
      <c r="AC9" s="3">
        <v>440.77</v>
      </c>
      <c r="AD9" s="3">
        <v>290.39</v>
      </c>
    </row>
    <row r="10" spans="1:30" x14ac:dyDescent="0.3">
      <c r="A10" s="8" t="s">
        <v>61</v>
      </c>
      <c r="B10" s="7">
        <v>129006.62</v>
      </c>
      <c r="C10" s="7">
        <v>129021.35</v>
      </c>
      <c r="D10" s="7">
        <v>84132.92</v>
      </c>
      <c r="E10" s="7">
        <v>60435.97</v>
      </c>
      <c r="F10" s="7">
        <v>70610.92</v>
      </c>
      <c r="G10" s="7">
        <v>59616.82</v>
      </c>
      <c r="H10" s="7">
        <v>47993.02</v>
      </c>
      <c r="I10" s="7">
        <v>38221.49</v>
      </c>
      <c r="J10" s="7">
        <v>41785</v>
      </c>
      <c r="K10" s="7">
        <v>41711.03</v>
      </c>
      <c r="L10" s="7">
        <v>38199.43</v>
      </c>
      <c r="M10" s="7">
        <v>33933.46</v>
      </c>
      <c r="N10" s="7">
        <v>29396.35</v>
      </c>
      <c r="O10" s="7">
        <v>25021.98</v>
      </c>
      <c r="P10" s="7">
        <v>24315.77</v>
      </c>
      <c r="Q10" s="7">
        <v>19691.03</v>
      </c>
      <c r="R10" s="7">
        <v>17551.09</v>
      </c>
      <c r="S10" s="7">
        <v>15215.5</v>
      </c>
      <c r="T10" s="7">
        <v>14498.95</v>
      </c>
      <c r="U10" s="7">
        <v>10702.39</v>
      </c>
      <c r="V10" s="7">
        <v>8721.32</v>
      </c>
      <c r="W10" s="7">
        <v>6697.49</v>
      </c>
      <c r="X10" s="7">
        <v>6838.61</v>
      </c>
      <c r="Y10" s="7">
        <v>6094.01</v>
      </c>
      <c r="Z10" s="7">
        <v>5564.55</v>
      </c>
      <c r="AA10" s="7">
        <v>5709.15</v>
      </c>
      <c r="AB10" s="7">
        <v>5654.97</v>
      </c>
      <c r="AC10" s="7">
        <v>4186.6400000000003</v>
      </c>
      <c r="AD10" s="7">
        <v>3500.58</v>
      </c>
    </row>
    <row r="11" spans="1:30" x14ac:dyDescent="0.3">
      <c r="A11" s="2" t="s">
        <v>62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spans="1:30" x14ac:dyDescent="0.3">
      <c r="A12" s="2" t="s">
        <v>63</v>
      </c>
      <c r="B12" s="3">
        <v>-1142.06</v>
      </c>
      <c r="C12" s="23">
        <v>-1820.87</v>
      </c>
      <c r="D12" s="23">
        <v>2176.56</v>
      </c>
      <c r="E12" s="23">
        <v>-564.4</v>
      </c>
      <c r="F12" s="23">
        <v>-554.33000000000004</v>
      </c>
      <c r="G12" s="3">
        <v>545.36</v>
      </c>
      <c r="H12" s="3">
        <v>-1329.65</v>
      </c>
      <c r="I12" s="3">
        <v>23.57</v>
      </c>
      <c r="J12" s="3">
        <v>-609.01</v>
      </c>
      <c r="K12" s="3">
        <v>-74.86</v>
      </c>
      <c r="L12" s="3">
        <v>-269.63</v>
      </c>
      <c r="M12" s="3">
        <v>-125.77</v>
      </c>
      <c r="N12" s="3">
        <v>-84.85</v>
      </c>
      <c r="O12" s="3">
        <v>216.1</v>
      </c>
      <c r="P12" s="3">
        <v>-322.02</v>
      </c>
      <c r="Q12" s="3">
        <v>-0.23</v>
      </c>
      <c r="R12" s="3">
        <v>10.23</v>
      </c>
      <c r="S12" s="3">
        <v>-28.8</v>
      </c>
      <c r="T12" s="3">
        <v>-289.55</v>
      </c>
      <c r="U12" s="3">
        <v>-80.31</v>
      </c>
      <c r="V12" s="3">
        <v>-15.03</v>
      </c>
      <c r="W12" s="3">
        <v>11.38</v>
      </c>
      <c r="X12" s="3">
        <v>56.74</v>
      </c>
      <c r="Y12" s="3">
        <v>33.19</v>
      </c>
      <c r="Z12" s="3">
        <v>-46.18</v>
      </c>
      <c r="AA12" s="3">
        <v>-4.8</v>
      </c>
      <c r="AB12" s="3">
        <v>-42.12</v>
      </c>
      <c r="AC12" s="3">
        <v>17.350000000000001</v>
      </c>
      <c r="AD12" s="3">
        <v>39.74</v>
      </c>
    </row>
    <row r="13" spans="1:30" x14ac:dyDescent="0.3">
      <c r="A13" s="2" t="s">
        <v>64</v>
      </c>
      <c r="B13" s="3">
        <v>61478.8</v>
      </c>
      <c r="C13" s="23">
        <v>39346.01</v>
      </c>
      <c r="D13" s="23">
        <v>22445.88</v>
      </c>
      <c r="E13" s="23">
        <v>18970.13</v>
      </c>
      <c r="F13" s="23">
        <v>21648.14</v>
      </c>
      <c r="G13" s="3">
        <v>17524.84</v>
      </c>
      <c r="H13" s="3">
        <v>13377.96</v>
      </c>
      <c r="I13" s="3">
        <v>10691.55</v>
      </c>
      <c r="J13" s="3">
        <v>12366.92</v>
      </c>
      <c r="K13" s="3">
        <v>10030.34</v>
      </c>
      <c r="L13" s="3">
        <v>10330.74</v>
      </c>
      <c r="M13" s="3">
        <v>8223.89</v>
      </c>
      <c r="N13" s="3">
        <v>6424.21</v>
      </c>
      <c r="O13" s="3">
        <v>5663.82</v>
      </c>
      <c r="P13" s="3">
        <v>6068.78</v>
      </c>
      <c r="Q13" s="3">
        <v>3743.14</v>
      </c>
      <c r="R13" s="3">
        <v>3572.06</v>
      </c>
      <c r="S13" s="3">
        <v>3024.38</v>
      </c>
      <c r="T13" s="3">
        <v>3020.42</v>
      </c>
      <c r="U13" s="3">
        <v>2245.42</v>
      </c>
      <c r="V13" s="3">
        <v>1749.97</v>
      </c>
      <c r="W13" s="3">
        <v>1400.61</v>
      </c>
      <c r="X13" s="3">
        <v>1247.24</v>
      </c>
      <c r="Y13" s="3">
        <v>1155.3800000000001</v>
      </c>
      <c r="Z13" s="3">
        <v>1260.8800000000001</v>
      </c>
      <c r="AA13" s="3">
        <v>1443.81</v>
      </c>
      <c r="AB13" s="3">
        <v>1424.19</v>
      </c>
      <c r="AC13" s="3">
        <v>999.01</v>
      </c>
      <c r="AD13" s="3">
        <v>961.93</v>
      </c>
    </row>
    <row r="14" spans="1:30" x14ac:dyDescent="0.3">
      <c r="A14" s="2" t="s">
        <v>65</v>
      </c>
      <c r="B14" s="3">
        <v>5875.69</v>
      </c>
      <c r="C14" s="23">
        <v>4663.6899999999996</v>
      </c>
      <c r="D14" s="23">
        <v>3746.26</v>
      </c>
      <c r="E14" s="23">
        <v>3104.4</v>
      </c>
      <c r="F14" s="23">
        <v>3033.34</v>
      </c>
      <c r="G14" s="3">
        <v>2925.2</v>
      </c>
      <c r="H14" s="3">
        <v>2880.92</v>
      </c>
      <c r="I14" s="3">
        <v>2545.8200000000002</v>
      </c>
      <c r="J14" s="3">
        <v>2704.42</v>
      </c>
      <c r="K14" s="3">
        <v>2772.31</v>
      </c>
      <c r="L14" s="3">
        <v>2510.17</v>
      </c>
      <c r="M14" s="3">
        <v>1990.16</v>
      </c>
      <c r="N14" s="3">
        <v>1558.49</v>
      </c>
      <c r="O14" s="3">
        <v>1383.44</v>
      </c>
      <c r="P14" s="3">
        <v>1222.48</v>
      </c>
      <c r="Q14" s="3">
        <v>1048.1099999999999</v>
      </c>
      <c r="R14" s="3">
        <v>1027.8399999999999</v>
      </c>
      <c r="S14" s="3">
        <v>897.57</v>
      </c>
      <c r="T14" s="3">
        <v>778.3</v>
      </c>
      <c r="U14" s="3">
        <v>724.62</v>
      </c>
      <c r="V14" s="3">
        <v>787.75</v>
      </c>
      <c r="W14" s="3">
        <v>719.18</v>
      </c>
      <c r="X14" s="3">
        <v>688.45</v>
      </c>
      <c r="Y14" s="3">
        <v>636.75</v>
      </c>
      <c r="Z14" s="3">
        <v>569.15</v>
      </c>
      <c r="AA14" s="3">
        <v>571.23</v>
      </c>
      <c r="AB14" s="3">
        <v>456.99</v>
      </c>
      <c r="AC14" s="3">
        <v>358.65</v>
      </c>
      <c r="AD14" s="3">
        <v>275.38</v>
      </c>
    </row>
    <row r="15" spans="1:30" x14ac:dyDescent="0.3">
      <c r="A15" s="2" t="s">
        <v>66</v>
      </c>
      <c r="B15" s="3">
        <v>6616.29</v>
      </c>
      <c r="C15" s="23">
        <v>6365.8</v>
      </c>
      <c r="D15" s="23">
        <v>5741.94</v>
      </c>
      <c r="E15" s="23">
        <v>5036.62</v>
      </c>
      <c r="F15" s="23">
        <v>5131.0600000000004</v>
      </c>
      <c r="G15" s="3">
        <v>4828.8500000000004</v>
      </c>
      <c r="H15" s="3">
        <v>4605.13</v>
      </c>
      <c r="I15" s="3">
        <v>4319.8900000000003</v>
      </c>
      <c r="J15" s="3">
        <v>4601.92</v>
      </c>
      <c r="K15" s="3">
        <v>3673.08</v>
      </c>
      <c r="L15" s="3">
        <v>3602.27</v>
      </c>
      <c r="M15" s="3">
        <v>3047.26</v>
      </c>
      <c r="N15" s="3">
        <v>2837.46</v>
      </c>
      <c r="O15" s="3">
        <v>2354.08</v>
      </c>
      <c r="P15" s="3">
        <v>2295.41</v>
      </c>
      <c r="Q15" s="3">
        <v>1803.87</v>
      </c>
      <c r="R15" s="3">
        <v>1446.86</v>
      </c>
      <c r="S15" s="3">
        <v>1344.62</v>
      </c>
      <c r="T15" s="3">
        <v>1284.73</v>
      </c>
      <c r="U15" s="3">
        <v>1344.88</v>
      </c>
      <c r="V15" s="3">
        <v>1215.3900000000001</v>
      </c>
      <c r="W15" s="3">
        <v>1095.05</v>
      </c>
      <c r="X15" s="3">
        <v>919.56</v>
      </c>
      <c r="Y15" s="3">
        <v>956.06</v>
      </c>
      <c r="Z15" s="3">
        <v>949</v>
      </c>
      <c r="AA15" s="3">
        <v>930.63</v>
      </c>
      <c r="AB15" s="3">
        <v>866.51</v>
      </c>
      <c r="AC15" s="3">
        <v>679.12</v>
      </c>
      <c r="AD15" s="3">
        <v>590.16</v>
      </c>
    </row>
    <row r="16" spans="1:30" x14ac:dyDescent="0.3">
      <c r="A16" s="2" t="s">
        <v>67</v>
      </c>
      <c r="B16" s="3">
        <v>20941.73</v>
      </c>
      <c r="C16" s="23">
        <v>18487.990000000002</v>
      </c>
      <c r="D16" s="23">
        <v>13251.43</v>
      </c>
      <c r="E16" s="23">
        <v>12502.33</v>
      </c>
      <c r="F16" s="23">
        <v>11864.33</v>
      </c>
      <c r="G16" s="3">
        <v>10443.459999999999</v>
      </c>
      <c r="H16" s="3">
        <v>9006.41</v>
      </c>
      <c r="I16" s="3">
        <v>7714.63</v>
      </c>
      <c r="J16" s="3">
        <v>6985.2</v>
      </c>
      <c r="K16" s="3">
        <v>7597.1</v>
      </c>
      <c r="L16" s="3">
        <v>6703.5</v>
      </c>
      <c r="M16" s="3">
        <v>5372.78</v>
      </c>
      <c r="N16" s="3">
        <v>4433.05</v>
      </c>
      <c r="O16" s="3">
        <v>3824.58</v>
      </c>
      <c r="P16" s="3">
        <v>3461.2</v>
      </c>
      <c r="Q16" s="3">
        <v>2817.58</v>
      </c>
      <c r="R16" s="3">
        <v>2701.82</v>
      </c>
      <c r="S16" s="3">
        <v>2280.06</v>
      </c>
      <c r="T16" s="3">
        <v>2128.2600000000002</v>
      </c>
      <c r="U16" s="3">
        <v>1686.08</v>
      </c>
      <c r="V16" s="3">
        <v>1430.78</v>
      </c>
      <c r="W16" s="3">
        <v>1167.76</v>
      </c>
      <c r="X16" s="3">
        <v>1311.63</v>
      </c>
      <c r="Y16" s="3">
        <v>1196.95</v>
      </c>
      <c r="Z16" s="3">
        <v>1175.9100000000001</v>
      </c>
      <c r="AA16" s="3">
        <v>1038.21</v>
      </c>
      <c r="AB16" s="3">
        <v>1019.74</v>
      </c>
      <c r="AC16" s="3">
        <v>731.43</v>
      </c>
      <c r="AD16" s="3">
        <v>640.96</v>
      </c>
    </row>
    <row r="17" spans="1:30" x14ac:dyDescent="0.3">
      <c r="A17" s="88" t="s">
        <v>68</v>
      </c>
      <c r="B17" s="3">
        <f>SUM(B12:B16)</f>
        <v>93770.45</v>
      </c>
      <c r="C17" s="3">
        <f t="shared" ref="C17:AD17" si="0">SUM(C12:C16)</f>
        <v>67042.62000000001</v>
      </c>
      <c r="D17" s="3">
        <f t="shared" si="0"/>
        <v>47362.070000000007</v>
      </c>
      <c r="E17" s="3">
        <f t="shared" si="0"/>
        <v>39049.08</v>
      </c>
      <c r="F17" s="3">
        <f t="shared" si="0"/>
        <v>41122.54</v>
      </c>
      <c r="G17" s="3">
        <f t="shared" si="0"/>
        <v>36267.71</v>
      </c>
      <c r="H17" s="3">
        <f t="shared" si="0"/>
        <v>28540.77</v>
      </c>
      <c r="I17" s="3">
        <f t="shared" si="0"/>
        <v>25295.46</v>
      </c>
      <c r="J17" s="3">
        <f t="shared" si="0"/>
        <v>26049.45</v>
      </c>
      <c r="K17" s="3">
        <f t="shared" si="0"/>
        <v>23997.97</v>
      </c>
      <c r="L17" s="3">
        <f t="shared" si="0"/>
        <v>22877.050000000003</v>
      </c>
      <c r="M17" s="3">
        <f t="shared" si="0"/>
        <v>18508.32</v>
      </c>
      <c r="N17" s="3">
        <f t="shared" si="0"/>
        <v>15168.36</v>
      </c>
      <c r="O17" s="3">
        <f t="shared" si="0"/>
        <v>13442.02</v>
      </c>
      <c r="P17" s="3">
        <f t="shared" si="0"/>
        <v>12725.849999999999</v>
      </c>
      <c r="Q17" s="3">
        <f t="shared" si="0"/>
        <v>9412.4699999999993</v>
      </c>
      <c r="R17" s="3">
        <f t="shared" si="0"/>
        <v>8758.81</v>
      </c>
      <c r="S17" s="3">
        <f t="shared" si="0"/>
        <v>7517.83</v>
      </c>
      <c r="T17" s="3">
        <f t="shared" si="0"/>
        <v>6922.16</v>
      </c>
      <c r="U17" s="3">
        <f t="shared" si="0"/>
        <v>5920.6900000000005</v>
      </c>
      <c r="V17" s="3">
        <f t="shared" si="0"/>
        <v>5168.8599999999997</v>
      </c>
      <c r="W17" s="3">
        <f t="shared" si="0"/>
        <v>4393.9800000000005</v>
      </c>
      <c r="X17" s="3">
        <f t="shared" si="0"/>
        <v>4223.62</v>
      </c>
      <c r="Y17" s="3">
        <f t="shared" si="0"/>
        <v>3978.33</v>
      </c>
      <c r="Z17" s="3">
        <f t="shared" si="0"/>
        <v>3908.76</v>
      </c>
      <c r="AA17" s="3">
        <f t="shared" si="0"/>
        <v>3979.08</v>
      </c>
      <c r="AB17" s="3">
        <f t="shared" si="0"/>
        <v>3725.3100000000004</v>
      </c>
      <c r="AC17" s="3">
        <f t="shared" si="0"/>
        <v>2785.56</v>
      </c>
      <c r="AD17" s="3">
        <f t="shared" si="0"/>
        <v>2508.17</v>
      </c>
    </row>
    <row r="18" spans="1:30" x14ac:dyDescent="0.3">
      <c r="A18" s="2" t="s">
        <v>69</v>
      </c>
      <c r="B18" s="3">
        <v>2831.92</v>
      </c>
      <c r="C18" s="3">
        <v>5332.23</v>
      </c>
      <c r="D18" s="3">
        <v>5128.84</v>
      </c>
      <c r="E18" s="3">
        <v>3384.35</v>
      </c>
      <c r="F18" s="3">
        <v>4712.33</v>
      </c>
      <c r="G18" s="3">
        <v>2960.37</v>
      </c>
      <c r="H18" s="3">
        <v>3669.07</v>
      </c>
      <c r="I18" s="3">
        <v>1802.89</v>
      </c>
      <c r="J18" s="3">
        <v>2354.34</v>
      </c>
      <c r="K18" s="3">
        <v>2482.39</v>
      </c>
      <c r="L18" s="3">
        <v>2115.75</v>
      </c>
      <c r="M18" s="3">
        <v>2065.59</v>
      </c>
      <c r="N18" s="3">
        <v>1524.98</v>
      </c>
      <c r="O18" s="3">
        <v>1574.34</v>
      </c>
      <c r="P18" s="3">
        <v>1436.6</v>
      </c>
      <c r="Q18" s="3">
        <v>1226.0999999999999</v>
      </c>
      <c r="R18" s="3">
        <v>915.64</v>
      </c>
      <c r="S18" s="3">
        <v>821.94</v>
      </c>
      <c r="T18" s="3">
        <v>777.65</v>
      </c>
      <c r="U18" s="3">
        <v>501.39</v>
      </c>
      <c r="V18" s="3">
        <v>437.6</v>
      </c>
      <c r="W18" s="3">
        <v>385.7</v>
      </c>
      <c r="X18" s="3">
        <v>397.03</v>
      </c>
      <c r="Y18" s="3">
        <v>339.38</v>
      </c>
      <c r="Z18" s="3">
        <v>309.52999999999997</v>
      </c>
      <c r="AA18" s="3">
        <v>276.02999999999997</v>
      </c>
      <c r="AB18" s="3">
        <v>251.54</v>
      </c>
      <c r="AC18" s="3">
        <v>214.12</v>
      </c>
      <c r="AD18" s="3">
        <v>181.49</v>
      </c>
    </row>
    <row r="19" spans="1:30" x14ac:dyDescent="0.3">
      <c r="A19" s="2" t="s">
        <v>70</v>
      </c>
      <c r="B19" s="3">
        <v>6896.19</v>
      </c>
      <c r="C19" s="3">
        <v>6920.29</v>
      </c>
      <c r="D19" s="3">
        <v>5542.62</v>
      </c>
      <c r="E19" s="3">
        <v>4227.1400000000003</v>
      </c>
      <c r="F19" s="3">
        <v>4508.2700000000004</v>
      </c>
      <c r="G19" s="3">
        <v>4296.1000000000004</v>
      </c>
      <c r="H19" s="3">
        <v>3990.7</v>
      </c>
      <c r="I19" s="3">
        <v>3177.66</v>
      </c>
      <c r="J19" s="3">
        <v>3047.67</v>
      </c>
      <c r="K19" s="3">
        <v>2919.06</v>
      </c>
      <c r="L19" s="3">
        <v>2403.4299999999998</v>
      </c>
      <c r="M19" s="3">
        <v>1832.4</v>
      </c>
      <c r="N19" s="3">
        <v>1650.18</v>
      </c>
      <c r="O19" s="3">
        <v>1439.44</v>
      </c>
      <c r="P19" s="3">
        <v>1312.72</v>
      </c>
      <c r="Q19" s="3">
        <v>1193.1600000000001</v>
      </c>
      <c r="R19" s="3">
        <v>1182.1600000000001</v>
      </c>
      <c r="S19" s="3">
        <v>1085.07</v>
      </c>
      <c r="T19" s="3">
        <v>1022.86</v>
      </c>
      <c r="U19" s="3">
        <v>830.34</v>
      </c>
      <c r="V19" s="3">
        <v>782.96</v>
      </c>
      <c r="W19" s="3">
        <v>649.46</v>
      </c>
      <c r="X19" s="3">
        <v>645.78</v>
      </c>
      <c r="Y19" s="3">
        <v>644.91999999999996</v>
      </c>
      <c r="Z19" s="3">
        <v>584.07000000000005</v>
      </c>
      <c r="AA19" s="3">
        <v>622.15</v>
      </c>
      <c r="AB19" s="3">
        <v>626.20000000000005</v>
      </c>
      <c r="AC19" s="3">
        <v>445.09</v>
      </c>
      <c r="AD19" s="3">
        <v>330.14</v>
      </c>
    </row>
    <row r="20" spans="1:30" x14ac:dyDescent="0.3">
      <c r="A20" s="2" t="s">
        <v>71</v>
      </c>
      <c r="B20" s="3">
        <v>2325.4299999999998</v>
      </c>
      <c r="C20" s="3">
        <v>1054.45</v>
      </c>
      <c r="D20" s="3">
        <v>296.92</v>
      </c>
      <c r="E20" s="3">
        <v>587.41999999999996</v>
      </c>
      <c r="F20" s="3">
        <v>505.96</v>
      </c>
      <c r="G20" s="3">
        <v>770.15</v>
      </c>
      <c r="H20" s="3">
        <v>207.91</v>
      </c>
      <c r="I20" s="3">
        <v>933.79</v>
      </c>
      <c r="J20" s="3">
        <v>988.84</v>
      </c>
      <c r="K20" s="3">
        <v>591.25</v>
      </c>
      <c r="L20" s="3">
        <v>684.02</v>
      </c>
      <c r="M20" s="3">
        <v>568.91999999999996</v>
      </c>
      <c r="N20" s="3">
        <v>29.08</v>
      </c>
      <c r="O20" s="3">
        <v>34.53</v>
      </c>
      <c r="P20" s="3">
        <v>57.25</v>
      </c>
      <c r="Q20" s="3">
        <v>21.02</v>
      </c>
      <c r="R20" s="3">
        <v>14.52</v>
      </c>
      <c r="S20" s="3">
        <v>13.2</v>
      </c>
      <c r="T20" s="3">
        <v>16.53</v>
      </c>
      <c r="U20" s="3">
        <v>106.4</v>
      </c>
      <c r="V20" s="3">
        <v>136.91</v>
      </c>
      <c r="W20" s="3">
        <v>58.73</v>
      </c>
      <c r="X20" s="3">
        <v>18.43</v>
      </c>
      <c r="Y20" s="3">
        <v>30.1</v>
      </c>
      <c r="Z20" s="3">
        <v>21.27</v>
      </c>
      <c r="AA20" s="3">
        <v>134.31</v>
      </c>
      <c r="AB20" s="3">
        <v>101.02</v>
      </c>
      <c r="AC20" s="3">
        <v>37.18</v>
      </c>
      <c r="AD20" s="3">
        <v>85.51</v>
      </c>
    </row>
    <row r="21" spans="1:30" x14ac:dyDescent="0.3">
      <c r="A21" s="2" t="s">
        <v>72</v>
      </c>
      <c r="B21" s="3">
        <v>4519.34</v>
      </c>
      <c r="C21" s="3">
        <v>2458.09</v>
      </c>
      <c r="D21" s="3">
        <v>1321.24</v>
      </c>
      <c r="E21" s="3">
        <v>1671.13</v>
      </c>
      <c r="F21" s="3">
        <v>799.7</v>
      </c>
      <c r="G21" s="3">
        <v>336.66</v>
      </c>
      <c r="H21" s="3">
        <v>217.52</v>
      </c>
      <c r="I21" s="3">
        <v>598.89</v>
      </c>
      <c r="J21" s="3">
        <v>586.69000000000005</v>
      </c>
      <c r="K21" s="3">
        <v>1029.92</v>
      </c>
      <c r="L21" s="3">
        <v>876.13</v>
      </c>
      <c r="M21" s="3">
        <v>478.23</v>
      </c>
      <c r="N21" s="3">
        <v>198.78</v>
      </c>
      <c r="O21" s="3">
        <v>326.11</v>
      </c>
      <c r="P21" s="3">
        <v>343.65</v>
      </c>
      <c r="Q21" s="3">
        <v>175.5</v>
      </c>
      <c r="R21" s="3">
        <v>236.02</v>
      </c>
      <c r="S21" s="3">
        <v>112.62</v>
      </c>
      <c r="T21" s="3">
        <v>204.82</v>
      </c>
      <c r="U21" s="3">
        <v>151.84</v>
      </c>
      <c r="V21" s="3">
        <v>60.79</v>
      </c>
      <c r="W21" s="3">
        <v>44.05</v>
      </c>
      <c r="X21" s="3">
        <v>148.25</v>
      </c>
      <c r="Y21" s="3">
        <v>131.86000000000001</v>
      </c>
      <c r="Z21" s="3">
        <v>195.73</v>
      </c>
      <c r="AA21" s="3">
        <v>185.57</v>
      </c>
      <c r="AB21" s="3">
        <v>134.53</v>
      </c>
      <c r="AC21" s="3">
        <v>57.05</v>
      </c>
      <c r="AD21" s="3">
        <v>130.88</v>
      </c>
    </row>
    <row r="22" spans="1:30" x14ac:dyDescent="0.3">
      <c r="A22" s="2" t="s">
        <v>73</v>
      </c>
      <c r="B22" s="3">
        <v>101304.65</v>
      </c>
      <c r="C22" s="3">
        <v>77891.5</v>
      </c>
      <c r="D22" s="3">
        <v>57009.21</v>
      </c>
      <c r="E22" s="3">
        <v>45576.86</v>
      </c>
      <c r="F22" s="3">
        <v>50049.4</v>
      </c>
      <c r="G22" s="3">
        <v>43957.67</v>
      </c>
      <c r="H22" s="3">
        <v>36190.93</v>
      </c>
      <c r="I22" s="3">
        <v>30610.91</v>
      </c>
      <c r="J22" s="3">
        <v>31853.61</v>
      </c>
      <c r="K22" s="3">
        <v>28960.75</v>
      </c>
      <c r="L22" s="3">
        <v>27204.12</v>
      </c>
      <c r="M22" s="3">
        <v>22497</v>
      </c>
      <c r="N22" s="3">
        <v>18173.82</v>
      </c>
      <c r="O22" s="3">
        <v>16164.22</v>
      </c>
      <c r="P22" s="3">
        <v>15188.77</v>
      </c>
      <c r="Q22" s="3">
        <v>11677.25</v>
      </c>
      <c r="R22" s="3">
        <v>10635.11</v>
      </c>
      <c r="S22" s="3">
        <v>9325.42</v>
      </c>
      <c r="T22" s="3">
        <v>8534.3799999999992</v>
      </c>
      <c r="U22" s="3">
        <v>7206.98</v>
      </c>
      <c r="V22" s="3">
        <v>6465.54</v>
      </c>
      <c r="W22" s="3">
        <v>5443.82</v>
      </c>
      <c r="X22" s="3">
        <v>5136.6099999999997</v>
      </c>
      <c r="Y22" s="3">
        <v>4860.87</v>
      </c>
      <c r="Z22" s="3">
        <v>4627.8999999999996</v>
      </c>
      <c r="AA22" s="3">
        <v>4826</v>
      </c>
      <c r="AB22" s="3">
        <v>4569.54</v>
      </c>
      <c r="AC22" s="3">
        <v>3424.9</v>
      </c>
      <c r="AD22" s="3">
        <v>2974.43</v>
      </c>
    </row>
    <row r="23" spans="1:30" x14ac:dyDescent="0.3">
      <c r="A23" s="2" t="s">
        <v>74</v>
      </c>
      <c r="B23" s="3">
        <v>27701.97</v>
      </c>
      <c r="C23" s="3">
        <v>51129.850000000006</v>
      </c>
      <c r="D23" s="3">
        <v>27123.71</v>
      </c>
      <c r="E23" s="3">
        <v>14859.11</v>
      </c>
      <c r="F23" s="3">
        <v>20561.519999999997</v>
      </c>
      <c r="G23" s="3">
        <v>15659.15</v>
      </c>
      <c r="H23" s="3">
        <v>11802.089999999997</v>
      </c>
      <c r="I23" s="3">
        <v>7610.5799999999981</v>
      </c>
      <c r="J23" s="3">
        <v>9931.39</v>
      </c>
      <c r="K23" s="3">
        <v>12750.279999999999</v>
      </c>
      <c r="L23" s="3">
        <v>10995.310000000001</v>
      </c>
      <c r="M23" s="3">
        <v>11436.46</v>
      </c>
      <c r="N23" s="3">
        <v>11222.529999999999</v>
      </c>
      <c r="O23" s="3">
        <v>8857.76</v>
      </c>
      <c r="P23" s="3">
        <v>9127</v>
      </c>
      <c r="Q23" s="3">
        <v>8013.7799999999988</v>
      </c>
      <c r="R23" s="3">
        <v>6915.98</v>
      </c>
      <c r="S23" s="3">
        <v>5890.08</v>
      </c>
      <c r="T23" s="3">
        <v>5964.5700000000015</v>
      </c>
      <c r="U23" s="3">
        <v>3495.41</v>
      </c>
      <c r="V23" s="3">
        <v>2255.7799999999997</v>
      </c>
      <c r="W23" s="3">
        <v>1253.67</v>
      </c>
      <c r="X23" s="3">
        <v>1702</v>
      </c>
      <c r="Y23" s="3">
        <v>1233.1400000000003</v>
      </c>
      <c r="Z23" s="3">
        <v>936.65000000000055</v>
      </c>
      <c r="AA23" s="3">
        <v>883.14999999999964</v>
      </c>
      <c r="AB23" s="3">
        <v>1085.4300000000003</v>
      </c>
      <c r="AC23" s="3">
        <v>761.74000000000024</v>
      </c>
      <c r="AD23" s="3">
        <v>526.15000000000009</v>
      </c>
    </row>
    <row r="24" spans="1:30" x14ac:dyDescent="0.3">
      <c r="A24" s="2" t="s">
        <v>75</v>
      </c>
      <c r="B24" s="3">
        <v>3325.48</v>
      </c>
      <c r="C24" s="3">
        <v>1452.02</v>
      </c>
      <c r="D24" s="3">
        <v>755.11</v>
      </c>
      <c r="E24" s="3">
        <v>406.58</v>
      </c>
      <c r="F24" s="3">
        <v>2406.5</v>
      </c>
      <c r="G24" s="3">
        <v>883.47</v>
      </c>
      <c r="H24" s="3">
        <v>488.32</v>
      </c>
      <c r="I24" s="3">
        <v>392.37</v>
      </c>
      <c r="J24" s="3">
        <v>660.19</v>
      </c>
      <c r="K24" s="3">
        <v>854.26</v>
      </c>
      <c r="L24" s="3">
        <v>1032.97</v>
      </c>
      <c r="M24" s="3">
        <v>986.74</v>
      </c>
      <c r="N24" s="3">
        <v>788.12</v>
      </c>
      <c r="O24" s="3">
        <v>1287.9100000000001</v>
      </c>
      <c r="P24" s="3">
        <v>651.51</v>
      </c>
      <c r="Q24" s="3">
        <v>385.33</v>
      </c>
      <c r="R24" s="3">
        <v>568.30999999999995</v>
      </c>
      <c r="S24" s="3">
        <v>352.26</v>
      </c>
      <c r="T24" s="3">
        <v>270.82</v>
      </c>
      <c r="U24" s="3">
        <v>245.46</v>
      </c>
      <c r="V24" s="3">
        <v>134.18</v>
      </c>
      <c r="W24" s="3">
        <v>136.54</v>
      </c>
      <c r="X24" s="3">
        <v>90.92</v>
      </c>
      <c r="Y24" s="3">
        <v>80.849999999999994</v>
      </c>
      <c r="Z24" s="3">
        <v>119.75</v>
      </c>
      <c r="AA24" s="3">
        <v>146.83000000000001</v>
      </c>
      <c r="AB24" s="3">
        <v>172.69</v>
      </c>
      <c r="AC24" s="3">
        <v>47.13</v>
      </c>
      <c r="AD24" s="3">
        <v>69.36</v>
      </c>
    </row>
    <row r="25" spans="1:30" x14ac:dyDescent="0.3">
      <c r="A25" s="8" t="s">
        <v>76</v>
      </c>
      <c r="B25" s="7">
        <v>31027.45</v>
      </c>
      <c r="C25" s="7">
        <v>52581.87</v>
      </c>
      <c r="D25" s="7">
        <v>27878.82</v>
      </c>
      <c r="E25" s="7">
        <v>15265.69</v>
      </c>
      <c r="F25" s="7">
        <v>22968.02</v>
      </c>
      <c r="G25" s="7">
        <v>16542.62</v>
      </c>
      <c r="H25" s="7">
        <v>12290.41</v>
      </c>
      <c r="I25" s="7">
        <v>8002.95</v>
      </c>
      <c r="J25" s="7">
        <v>10591.58</v>
      </c>
      <c r="K25" s="7">
        <v>13604.54</v>
      </c>
      <c r="L25" s="7">
        <v>12028.28</v>
      </c>
      <c r="M25" s="7">
        <v>12423.2</v>
      </c>
      <c r="N25" s="7">
        <v>12010.65</v>
      </c>
      <c r="O25" s="7">
        <v>10145.67</v>
      </c>
      <c r="P25" s="7">
        <v>9778.51</v>
      </c>
      <c r="Q25" s="7">
        <v>8399.11</v>
      </c>
      <c r="R25" s="7">
        <v>7484.29</v>
      </c>
      <c r="S25" s="7">
        <v>6242.34</v>
      </c>
      <c r="T25" s="7">
        <v>6235.39</v>
      </c>
      <c r="U25" s="7">
        <v>3740.87</v>
      </c>
      <c r="V25" s="7">
        <v>2389.96</v>
      </c>
      <c r="W25" s="7">
        <v>1390.21</v>
      </c>
      <c r="X25" s="7">
        <v>1792.92</v>
      </c>
      <c r="Y25" s="7">
        <v>1313.99</v>
      </c>
      <c r="Z25" s="7">
        <v>1056.4000000000001</v>
      </c>
      <c r="AA25" s="7">
        <v>1029.98</v>
      </c>
      <c r="AB25" s="7">
        <v>1258.1199999999999</v>
      </c>
      <c r="AC25" s="7">
        <v>808.87</v>
      </c>
      <c r="AD25" s="7">
        <v>595.51</v>
      </c>
    </row>
    <row r="26" spans="1:30" x14ac:dyDescent="0.3">
      <c r="A26" s="2" t="s">
        <v>77</v>
      </c>
      <c r="B26" s="3">
        <v>3792.14</v>
      </c>
      <c r="C26" s="3">
        <v>2792.08</v>
      </c>
      <c r="D26" s="3">
        <v>4541.0200000000004</v>
      </c>
      <c r="E26" s="3">
        <v>3031.01</v>
      </c>
      <c r="F26" s="3">
        <v>2823.58</v>
      </c>
      <c r="G26" s="3">
        <v>2810.62</v>
      </c>
      <c r="H26" s="3">
        <v>2688.55</v>
      </c>
      <c r="I26" s="3">
        <v>1848.05</v>
      </c>
      <c r="J26" s="3">
        <v>1975.95</v>
      </c>
      <c r="K26" s="3">
        <v>1820.58</v>
      </c>
      <c r="L26" s="3">
        <v>1876.77</v>
      </c>
      <c r="M26" s="3">
        <v>1925.42</v>
      </c>
      <c r="N26" s="3">
        <v>1735.7</v>
      </c>
      <c r="O26" s="3">
        <v>1848.19</v>
      </c>
      <c r="P26" s="3">
        <v>1489.5</v>
      </c>
      <c r="Q26" s="3">
        <v>929.03</v>
      </c>
      <c r="R26" s="3">
        <v>251.25</v>
      </c>
      <c r="S26" s="3">
        <v>174.51</v>
      </c>
      <c r="T26" s="3">
        <v>228.8</v>
      </c>
      <c r="U26" s="3">
        <v>227.12</v>
      </c>
      <c r="V26" s="3">
        <v>342.41</v>
      </c>
      <c r="W26" s="3">
        <v>403.15</v>
      </c>
      <c r="X26" s="3">
        <v>412.39</v>
      </c>
      <c r="Y26" s="3">
        <v>388.35</v>
      </c>
      <c r="Z26" s="3">
        <v>360.35</v>
      </c>
      <c r="AA26" s="3">
        <v>323.42</v>
      </c>
      <c r="AB26" s="3">
        <v>389.08</v>
      </c>
      <c r="AC26" s="3">
        <v>279.82</v>
      </c>
      <c r="AD26" s="3">
        <v>236.97</v>
      </c>
    </row>
    <row r="27" spans="1:30" x14ac:dyDescent="0.3">
      <c r="A27" s="2" t="s">
        <v>78</v>
      </c>
      <c r="B27" s="3">
        <v>27235.31</v>
      </c>
      <c r="C27" s="3">
        <v>49789.79</v>
      </c>
      <c r="D27" s="3">
        <v>23337.8</v>
      </c>
      <c r="E27" s="3">
        <v>12234.68</v>
      </c>
      <c r="F27" s="3">
        <v>20144.439999999999</v>
      </c>
      <c r="G27" s="3">
        <v>13732</v>
      </c>
      <c r="H27" s="3">
        <v>9601.86</v>
      </c>
      <c r="I27" s="3">
        <v>6154.9</v>
      </c>
      <c r="J27" s="3">
        <v>8615.6299999999992</v>
      </c>
      <c r="K27" s="3">
        <v>11783.96</v>
      </c>
      <c r="L27" s="3">
        <v>10151.51</v>
      </c>
      <c r="M27" s="3">
        <v>10497.78</v>
      </c>
      <c r="N27" s="3">
        <v>10274.950000000001</v>
      </c>
      <c r="O27" s="3">
        <v>8297.48</v>
      </c>
      <c r="P27" s="3">
        <v>8289.01</v>
      </c>
      <c r="Q27" s="3">
        <v>7470.08</v>
      </c>
      <c r="R27" s="3">
        <v>7233.04</v>
      </c>
      <c r="S27" s="3">
        <v>6067.83</v>
      </c>
      <c r="T27" s="3">
        <v>6006.59</v>
      </c>
      <c r="U27" s="3">
        <v>3513.75</v>
      </c>
      <c r="V27" s="3">
        <v>2047.55</v>
      </c>
      <c r="W27" s="3">
        <v>987.06</v>
      </c>
      <c r="X27" s="3">
        <v>1380.53</v>
      </c>
      <c r="Y27" s="3">
        <v>925.64</v>
      </c>
      <c r="Z27" s="3">
        <v>696.05</v>
      </c>
      <c r="AA27" s="3">
        <v>706.56</v>
      </c>
      <c r="AB27" s="3">
        <v>869.04</v>
      </c>
      <c r="AC27" s="3">
        <v>529.04999999999995</v>
      </c>
      <c r="AD27" s="3">
        <v>358.54</v>
      </c>
    </row>
    <row r="28" spans="1:30" x14ac:dyDescent="0.3">
      <c r="A28" s="2" t="s">
        <v>79</v>
      </c>
      <c r="B28" s="3">
        <v>5434.61</v>
      </c>
      <c r="C28" s="3">
        <v>5463.69</v>
      </c>
      <c r="D28" s="3">
        <v>5469.26</v>
      </c>
      <c r="E28" s="3">
        <v>3920.12</v>
      </c>
      <c r="F28" s="3">
        <v>3802.96</v>
      </c>
      <c r="G28" s="3">
        <v>3727.46</v>
      </c>
      <c r="H28" s="3">
        <v>3541.55</v>
      </c>
      <c r="I28" s="3">
        <v>2962.28</v>
      </c>
      <c r="J28" s="3">
        <v>1997.59</v>
      </c>
      <c r="K28" s="3">
        <v>1928.7</v>
      </c>
      <c r="L28" s="3">
        <v>1640.38</v>
      </c>
      <c r="M28" s="3">
        <v>1151.44</v>
      </c>
      <c r="N28" s="3">
        <v>1146.19</v>
      </c>
      <c r="O28" s="3">
        <v>1083.18</v>
      </c>
      <c r="P28" s="3">
        <v>973.4</v>
      </c>
      <c r="Q28" s="3">
        <v>834.61</v>
      </c>
      <c r="R28" s="3">
        <v>819.29</v>
      </c>
      <c r="S28" s="3">
        <v>775.1</v>
      </c>
      <c r="T28" s="3">
        <v>618.78</v>
      </c>
      <c r="U28" s="3">
        <v>625.11</v>
      </c>
      <c r="V28" s="3">
        <v>555.48</v>
      </c>
      <c r="W28" s="3">
        <v>524.75</v>
      </c>
      <c r="X28" s="3">
        <v>492.25</v>
      </c>
      <c r="Y28" s="3">
        <v>426.54</v>
      </c>
      <c r="Z28" s="3">
        <v>382.18</v>
      </c>
      <c r="AA28" s="3">
        <v>343.23</v>
      </c>
      <c r="AB28" s="3">
        <v>326.83</v>
      </c>
      <c r="AC28" s="3">
        <v>247.93</v>
      </c>
      <c r="AD28" s="3">
        <v>177.7</v>
      </c>
    </row>
    <row r="29" spans="1:30" x14ac:dyDescent="0.3">
      <c r="A29" s="8" t="s">
        <v>80</v>
      </c>
      <c r="B29" s="7">
        <v>21800.7</v>
      </c>
      <c r="C29" s="7">
        <v>44326.1</v>
      </c>
      <c r="D29" s="7">
        <v>17868.54</v>
      </c>
      <c r="E29" s="7">
        <v>8314.56</v>
      </c>
      <c r="F29" s="7">
        <v>16341.48</v>
      </c>
      <c r="G29" s="7">
        <v>10004.540000000001</v>
      </c>
      <c r="H29" s="7">
        <v>6060.31</v>
      </c>
      <c r="I29" s="7">
        <v>3192.62</v>
      </c>
      <c r="J29" s="7">
        <v>6618.04</v>
      </c>
      <c r="K29" s="7">
        <v>9855.26</v>
      </c>
      <c r="L29" s="7">
        <v>8511.1299999999992</v>
      </c>
      <c r="M29" s="7">
        <v>9346.34</v>
      </c>
      <c r="N29" s="7">
        <v>9128.76</v>
      </c>
      <c r="O29" s="7">
        <v>7214.3</v>
      </c>
      <c r="P29" s="7">
        <v>7315.61</v>
      </c>
      <c r="Q29" s="7">
        <v>6635.47</v>
      </c>
      <c r="R29" s="7">
        <v>6413.75</v>
      </c>
      <c r="S29" s="7">
        <v>5292.73</v>
      </c>
      <c r="T29" s="7">
        <v>5387.81</v>
      </c>
      <c r="U29" s="7">
        <v>2888.64</v>
      </c>
      <c r="V29" s="7">
        <v>1492.07</v>
      </c>
      <c r="W29" s="7">
        <v>462.31</v>
      </c>
      <c r="X29" s="7">
        <v>888.28</v>
      </c>
      <c r="Y29" s="7">
        <v>499.1</v>
      </c>
      <c r="Z29" s="7">
        <v>313.87</v>
      </c>
      <c r="AA29" s="7">
        <v>363.33</v>
      </c>
      <c r="AB29" s="7">
        <v>542.21</v>
      </c>
      <c r="AC29" s="7">
        <v>281.12</v>
      </c>
      <c r="AD29" s="7">
        <v>180.84</v>
      </c>
    </row>
    <row r="30" spans="1:30" x14ac:dyDescent="0.3">
      <c r="A30" s="2" t="s">
        <v>81</v>
      </c>
      <c r="B30" s="3">
        <v>-778.78</v>
      </c>
      <c r="C30" s="3">
        <v>-235.45</v>
      </c>
      <c r="D30" s="3">
        <v>741.3</v>
      </c>
      <c r="E30" s="3">
        <v>-1703.58</v>
      </c>
      <c r="F30" s="3">
        <v>-114.23</v>
      </c>
      <c r="G30" s="3">
        <v>-3366.29</v>
      </c>
      <c r="H30" s="3">
        <v>-703.38</v>
      </c>
      <c r="I30" s="3">
        <v>-1649.28</v>
      </c>
      <c r="J30" s="3">
        <v>1890.85</v>
      </c>
      <c r="K30" s="3">
        <v>-141.76</v>
      </c>
      <c r="L30" s="3">
        <v>-674.53</v>
      </c>
      <c r="M30" s="3">
        <v>511.01</v>
      </c>
      <c r="N30" s="3">
        <v>648.09</v>
      </c>
      <c r="O30" s="3"/>
      <c r="P30" s="3"/>
      <c r="Q30" s="3">
        <v>430.89</v>
      </c>
      <c r="R30" s="3">
        <v>-152.1</v>
      </c>
      <c r="S30" s="3">
        <v>-52.77</v>
      </c>
      <c r="T30" s="3">
        <v>-90.53</v>
      </c>
      <c r="U30" s="3">
        <v>-222.68</v>
      </c>
      <c r="V30" s="3">
        <v>-229.57</v>
      </c>
      <c r="W30" s="3">
        <v>-211.31</v>
      </c>
      <c r="X30" s="3">
        <v>-285.83999999999997</v>
      </c>
      <c r="Y30" s="3">
        <v>-22.51</v>
      </c>
      <c r="Z30" s="3">
        <v>1.36</v>
      </c>
      <c r="AA30" s="3"/>
      <c r="AB30" s="3"/>
      <c r="AC30" s="3"/>
      <c r="AD30" s="3"/>
    </row>
    <row r="31" spans="1:30" x14ac:dyDescent="0.3">
      <c r="A31" s="2" t="s">
        <v>82</v>
      </c>
      <c r="B31" s="3">
        <v>21021.919999999998</v>
      </c>
      <c r="C31" s="3">
        <v>44090.65</v>
      </c>
      <c r="D31" s="3">
        <v>18609.84</v>
      </c>
      <c r="E31" s="3">
        <v>6610.98</v>
      </c>
      <c r="F31" s="3">
        <v>16227.25</v>
      </c>
      <c r="G31" s="3">
        <v>6638.25</v>
      </c>
      <c r="H31" s="3">
        <v>5356.93</v>
      </c>
      <c r="I31" s="3">
        <v>1543.34</v>
      </c>
      <c r="J31" s="3">
        <v>8508.89</v>
      </c>
      <c r="K31" s="3">
        <v>9713.5</v>
      </c>
      <c r="L31" s="3">
        <v>7836.6</v>
      </c>
      <c r="M31" s="3">
        <v>9857.35</v>
      </c>
      <c r="N31" s="3">
        <v>9776.85</v>
      </c>
      <c r="O31" s="3">
        <v>7214.3</v>
      </c>
      <c r="P31" s="3">
        <v>7315.61</v>
      </c>
      <c r="Q31" s="3">
        <v>7066.36</v>
      </c>
      <c r="R31" s="3">
        <v>6261.65</v>
      </c>
      <c r="S31" s="3">
        <v>5239.96</v>
      </c>
      <c r="T31" s="3">
        <v>5297.28</v>
      </c>
      <c r="U31" s="3">
        <v>2665.96</v>
      </c>
      <c r="V31" s="3">
        <v>1262.5</v>
      </c>
      <c r="W31" s="3">
        <v>251</v>
      </c>
      <c r="X31" s="3">
        <v>602.44000000000005</v>
      </c>
      <c r="Y31" s="3">
        <v>476.59</v>
      </c>
      <c r="Z31" s="3">
        <v>315.23</v>
      </c>
      <c r="AA31" s="3">
        <v>363.33</v>
      </c>
      <c r="AB31" s="3">
        <v>542.21</v>
      </c>
      <c r="AC31" s="3">
        <v>281.12</v>
      </c>
      <c r="AD31" s="3">
        <v>180.84</v>
      </c>
    </row>
    <row r="32" spans="1:30" x14ac:dyDescent="0.3">
      <c r="A32" s="2" t="s">
        <v>83</v>
      </c>
      <c r="B32" s="3">
        <v>5526.81</v>
      </c>
      <c r="C32" s="3">
        <v>11079.47</v>
      </c>
      <c r="D32" s="3">
        <v>1531.87</v>
      </c>
      <c r="E32" s="3">
        <v>-132.82</v>
      </c>
      <c r="F32" s="3">
        <v>5694.06</v>
      </c>
      <c r="G32" s="3">
        <v>2468.6999999999998</v>
      </c>
      <c r="H32" s="3">
        <v>1912.38</v>
      </c>
      <c r="I32" s="3">
        <v>587.69000000000005</v>
      </c>
      <c r="J32" s="3">
        <v>2069.77</v>
      </c>
      <c r="K32" s="3">
        <v>3301.31</v>
      </c>
      <c r="L32" s="3">
        <v>2773.63</v>
      </c>
      <c r="M32" s="3">
        <v>3160.93</v>
      </c>
      <c r="N32" s="3">
        <v>2911.16</v>
      </c>
      <c r="O32" s="3">
        <v>2167.5</v>
      </c>
      <c r="P32" s="3">
        <v>2113.87</v>
      </c>
      <c r="Q32" s="3">
        <v>2379.33</v>
      </c>
      <c r="R32" s="3">
        <v>2039.5</v>
      </c>
      <c r="S32" s="3">
        <v>1733.58</v>
      </c>
      <c r="T32" s="3">
        <v>1823.12</v>
      </c>
      <c r="U32" s="3">
        <v>919.74</v>
      </c>
      <c r="V32" s="3">
        <v>250.19</v>
      </c>
      <c r="W32" s="3">
        <v>46.1</v>
      </c>
      <c r="X32" s="3">
        <v>49</v>
      </c>
      <c r="Y32" s="3">
        <v>54</v>
      </c>
      <c r="Z32" s="3">
        <v>33</v>
      </c>
      <c r="AA32" s="3">
        <v>41.25</v>
      </c>
      <c r="AB32" s="3">
        <v>73</v>
      </c>
      <c r="AC32" s="3"/>
      <c r="AD32" s="3"/>
    </row>
    <row r="33" spans="1:42" x14ac:dyDescent="0.3">
      <c r="A33" s="8" t="s">
        <v>84</v>
      </c>
      <c r="B33" s="7">
        <v>15495.11</v>
      </c>
      <c r="C33" s="7">
        <v>33011.18</v>
      </c>
      <c r="D33" s="7">
        <v>17077.97</v>
      </c>
      <c r="E33" s="7">
        <v>6743.8</v>
      </c>
      <c r="F33" s="7">
        <v>10533.19</v>
      </c>
      <c r="G33" s="7">
        <v>4169.55</v>
      </c>
      <c r="H33" s="7">
        <v>3444.55</v>
      </c>
      <c r="I33" s="7">
        <v>955.65</v>
      </c>
      <c r="J33" s="7">
        <v>6439.12</v>
      </c>
      <c r="K33" s="7">
        <v>6412.19</v>
      </c>
      <c r="L33" s="7">
        <v>5062.97</v>
      </c>
      <c r="M33" s="7">
        <v>6696.42</v>
      </c>
      <c r="N33" s="7">
        <v>6865.69</v>
      </c>
      <c r="O33" s="7">
        <v>5046.8</v>
      </c>
      <c r="P33" s="7">
        <v>5201.74</v>
      </c>
      <c r="Q33" s="7">
        <v>4687.03</v>
      </c>
      <c r="R33" s="7">
        <v>4222.1499999999996</v>
      </c>
      <c r="S33" s="7">
        <v>3506.38</v>
      </c>
      <c r="T33" s="7">
        <v>3474.16</v>
      </c>
      <c r="U33" s="7">
        <v>1746.22</v>
      </c>
      <c r="V33" s="7">
        <v>1012.31</v>
      </c>
      <c r="W33" s="7">
        <v>204.9</v>
      </c>
      <c r="X33" s="7">
        <v>553.44000000000005</v>
      </c>
      <c r="Y33" s="7">
        <v>422.59</v>
      </c>
      <c r="Z33" s="7">
        <v>282.23</v>
      </c>
      <c r="AA33" s="7">
        <v>322.08</v>
      </c>
      <c r="AB33" s="7">
        <v>469.21</v>
      </c>
      <c r="AC33" s="7">
        <v>281.12</v>
      </c>
      <c r="AD33" s="7">
        <v>180.84</v>
      </c>
    </row>
    <row r="34" spans="1:42" x14ac:dyDescent="0.3">
      <c r="A34" s="2" t="s">
        <v>85</v>
      </c>
      <c r="B34" s="3">
        <v>0</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row>
    <row r="35" spans="1:42" x14ac:dyDescent="0.3">
      <c r="A35" s="2" t="s">
        <v>86</v>
      </c>
      <c r="B35" s="3"/>
      <c r="C35" s="3"/>
      <c r="D35" s="3"/>
      <c r="E35" s="3"/>
      <c r="F35" s="3"/>
      <c r="G35" s="3"/>
      <c r="H35" s="3"/>
      <c r="I35" s="3"/>
      <c r="J35" s="3"/>
      <c r="K35" s="3">
        <v>1144.55</v>
      </c>
      <c r="L35" s="3"/>
      <c r="M35" s="3">
        <v>-0.87</v>
      </c>
      <c r="N35" s="3"/>
      <c r="O35" s="3">
        <v>12.28</v>
      </c>
      <c r="P35" s="3"/>
      <c r="Q35" s="3"/>
      <c r="R35" s="3"/>
      <c r="S35" s="3"/>
      <c r="T35" s="3"/>
      <c r="U35" s="3"/>
      <c r="V35" s="3">
        <v>2.33</v>
      </c>
      <c r="W35" s="3"/>
      <c r="X35" s="3"/>
      <c r="Y35" s="3"/>
      <c r="Z35" s="3"/>
      <c r="AA35" s="3"/>
      <c r="AB35" s="3"/>
      <c r="AC35" s="3">
        <v>-16.93</v>
      </c>
      <c r="AD35" s="3">
        <v>0</v>
      </c>
    </row>
    <row r="36" spans="1:42" x14ac:dyDescent="0.3">
      <c r="A36" s="2" t="s">
        <v>87</v>
      </c>
      <c r="B36" s="3">
        <v>76498.67</v>
      </c>
      <c r="C36" s="3">
        <v>46480</v>
      </c>
      <c r="D36" s="3">
        <v>30803.97</v>
      </c>
      <c r="E36" s="3">
        <v>27694.9</v>
      </c>
      <c r="F36" s="3">
        <v>18700.25</v>
      </c>
      <c r="G36" s="3">
        <v>12280.91</v>
      </c>
      <c r="H36" s="3">
        <v>10075.75</v>
      </c>
      <c r="I36" s="3">
        <v>6852.56</v>
      </c>
      <c r="J36" s="3">
        <v>29430.58</v>
      </c>
      <c r="K36" s="3">
        <v>24616.17</v>
      </c>
      <c r="L36" s="3">
        <v>21145.040000000001</v>
      </c>
      <c r="M36" s="3">
        <v>16639.46</v>
      </c>
      <c r="N36" s="3">
        <v>12772.65</v>
      </c>
      <c r="O36" s="3">
        <v>9496.7000000000007</v>
      </c>
      <c r="P36" s="3">
        <v>6387.46</v>
      </c>
      <c r="Q36" s="3">
        <v>4593.9799999999996</v>
      </c>
      <c r="R36" s="3">
        <v>2976.16</v>
      </c>
      <c r="S36" s="3">
        <v>1790.21</v>
      </c>
      <c r="T36" s="3">
        <v>637.41999999999996</v>
      </c>
      <c r="U36" s="3">
        <v>307.45</v>
      </c>
      <c r="V36" s="3">
        <v>215.82</v>
      </c>
      <c r="W36" s="3">
        <v>214.76</v>
      </c>
      <c r="X36" s="3">
        <v>188.93</v>
      </c>
      <c r="Y36" s="3">
        <v>90.5</v>
      </c>
      <c r="Z36" s="3">
        <v>81.52</v>
      </c>
      <c r="AA36" s="3">
        <v>82.42</v>
      </c>
      <c r="AB36" s="3">
        <v>68.400000000000006</v>
      </c>
      <c r="AC36" s="3">
        <v>50</v>
      </c>
      <c r="AD36" s="3">
        <v>50</v>
      </c>
    </row>
    <row r="37" spans="1:42" x14ac:dyDescent="0.3">
      <c r="A37" s="2" t="s">
        <v>88</v>
      </c>
      <c r="B37" s="3">
        <v>91993.78</v>
      </c>
      <c r="C37" s="3">
        <v>79491.179999999993</v>
      </c>
      <c r="D37" s="3">
        <v>47881.94</v>
      </c>
      <c r="E37" s="3">
        <v>34438.699999999997</v>
      </c>
      <c r="F37" s="3">
        <v>29233.439999999999</v>
      </c>
      <c r="G37" s="3">
        <v>16450.46</v>
      </c>
      <c r="H37" s="3">
        <v>13520.3</v>
      </c>
      <c r="I37" s="3">
        <v>7808.21</v>
      </c>
      <c r="J37" s="3">
        <v>35869.699999999997</v>
      </c>
      <c r="K37" s="3">
        <v>32172.91</v>
      </c>
      <c r="L37" s="3">
        <v>26208.01</v>
      </c>
      <c r="M37" s="3">
        <v>23335.01</v>
      </c>
      <c r="N37" s="3">
        <v>19638.34</v>
      </c>
      <c r="O37" s="3">
        <v>14555.78</v>
      </c>
      <c r="P37" s="3">
        <v>11589.2</v>
      </c>
      <c r="Q37" s="3">
        <v>9281.01</v>
      </c>
      <c r="R37" s="3">
        <v>7198.31</v>
      </c>
      <c r="S37" s="3">
        <v>5296.59</v>
      </c>
      <c r="T37" s="3">
        <v>4111.58</v>
      </c>
      <c r="U37" s="3">
        <v>2053.67</v>
      </c>
      <c r="V37" s="3">
        <v>1230.46</v>
      </c>
      <c r="W37" s="3">
        <v>419.66</v>
      </c>
      <c r="X37" s="3">
        <v>742.37</v>
      </c>
      <c r="Y37" s="3">
        <v>513.09</v>
      </c>
      <c r="Z37" s="3">
        <v>363.75</v>
      </c>
      <c r="AA37" s="3">
        <v>404.5</v>
      </c>
      <c r="AB37" s="3">
        <v>537.61</v>
      </c>
      <c r="AC37" s="3">
        <v>314.19</v>
      </c>
      <c r="AD37" s="3">
        <v>230.84</v>
      </c>
    </row>
    <row r="38" spans="1:42" x14ac:dyDescent="0.3">
      <c r="A38" s="2" t="s">
        <v>89</v>
      </c>
      <c r="B38" s="3">
        <v>360</v>
      </c>
      <c r="C38" s="3">
        <v>510</v>
      </c>
      <c r="D38" s="3">
        <v>250</v>
      </c>
      <c r="E38" s="3">
        <v>100</v>
      </c>
      <c r="F38" s="3">
        <v>130</v>
      </c>
      <c r="G38" s="3">
        <v>100</v>
      </c>
      <c r="H38" s="3">
        <v>100</v>
      </c>
      <c r="I38" s="3">
        <v>80</v>
      </c>
      <c r="J38" s="3">
        <v>80</v>
      </c>
      <c r="K38" s="3">
        <v>100</v>
      </c>
      <c r="L38" s="3">
        <v>80</v>
      </c>
      <c r="M38" s="3">
        <v>120</v>
      </c>
      <c r="N38" s="3">
        <v>120</v>
      </c>
      <c r="O38" s="3">
        <v>80</v>
      </c>
      <c r="P38" s="3">
        <v>160</v>
      </c>
      <c r="Q38" s="3">
        <v>160</v>
      </c>
      <c r="R38" s="3">
        <v>155</v>
      </c>
      <c r="S38" s="3">
        <v>130</v>
      </c>
      <c r="T38" s="3">
        <v>130</v>
      </c>
      <c r="U38" s="3">
        <v>100</v>
      </c>
      <c r="V38" s="3">
        <v>80</v>
      </c>
      <c r="W38" s="3">
        <v>40</v>
      </c>
      <c r="X38" s="3">
        <v>50</v>
      </c>
      <c r="Y38" s="3">
        <v>40</v>
      </c>
      <c r="Z38" s="3">
        <v>40</v>
      </c>
      <c r="AA38" s="3">
        <v>40</v>
      </c>
      <c r="AB38" s="3">
        <v>45</v>
      </c>
      <c r="AC38" s="3">
        <v>35</v>
      </c>
      <c r="AD38" s="3">
        <v>30</v>
      </c>
    </row>
    <row r="39" spans="1:42" x14ac:dyDescent="0.3">
      <c r="A39" s="2" t="s">
        <v>90</v>
      </c>
      <c r="B39" s="3">
        <v>12.678599999999999</v>
      </c>
      <c r="C39" s="3">
        <v>270.10300000000001</v>
      </c>
      <c r="D39" s="3">
        <v>142.48500000000001</v>
      </c>
      <c r="E39" s="3">
        <v>58.85</v>
      </c>
      <c r="F39" s="3">
        <v>91.9191</v>
      </c>
      <c r="G39" s="3">
        <v>36.386000000000003</v>
      </c>
      <c r="H39" s="3">
        <v>35.4666</v>
      </c>
      <c r="I39" s="3">
        <v>9.8398000000000003</v>
      </c>
      <c r="J39" s="3">
        <v>66.3</v>
      </c>
      <c r="K39" s="3">
        <v>66.022693341295906</v>
      </c>
      <c r="L39" s="3">
        <v>52.130499999999998</v>
      </c>
      <c r="M39" s="3">
        <v>68.949200000000005</v>
      </c>
      <c r="N39" s="3">
        <v>71.576499999999996</v>
      </c>
      <c r="O39" s="3">
        <v>56.366799999999998</v>
      </c>
      <c r="P39" s="3">
        <v>69.701099999999997</v>
      </c>
      <c r="Q39" s="3">
        <v>63.851199999999999</v>
      </c>
      <c r="R39" s="3">
        <v>72.736699999999999</v>
      </c>
      <c r="S39" s="3">
        <v>63.352699999999999</v>
      </c>
      <c r="T39" s="3">
        <v>62.770499999999998</v>
      </c>
      <c r="U39" s="3">
        <v>47.325600303539503</v>
      </c>
      <c r="V39" s="3">
        <v>27.525627430187299</v>
      </c>
      <c r="W39" s="3">
        <v>5.5151317399461597</v>
      </c>
      <c r="X39" s="3">
        <v>15.048535769638599</v>
      </c>
      <c r="Y39" s="3">
        <v>11.4906055415069</v>
      </c>
      <c r="Z39" s="3">
        <v>7.6740897843760996</v>
      </c>
      <c r="AA39" s="3">
        <v>8.7628894028023403</v>
      </c>
      <c r="AB39" s="3">
        <v>12.772137082505401</v>
      </c>
      <c r="AC39" s="3">
        <v>8.3450589248077893</v>
      </c>
      <c r="AD39" s="3">
        <v>5.3948271232958396</v>
      </c>
    </row>
    <row r="40" spans="1:42" x14ac:dyDescent="0.3">
      <c r="A40" s="2" t="s">
        <v>91</v>
      </c>
      <c r="B40" s="3">
        <v>12.678599999999999</v>
      </c>
      <c r="C40" s="3">
        <v>27.010300000000001</v>
      </c>
      <c r="D40" s="3">
        <v>14.2485</v>
      </c>
      <c r="E40" s="3">
        <v>5.8849999999999998</v>
      </c>
      <c r="F40" s="3">
        <v>9.1919000000000004</v>
      </c>
      <c r="G40" s="3">
        <v>3.6385999999999998</v>
      </c>
      <c r="H40" s="3">
        <v>3.3792</v>
      </c>
      <c r="I40" s="3">
        <v>0.9375</v>
      </c>
      <c r="J40" s="3">
        <v>6.3169000000000004</v>
      </c>
      <c r="K40" s="3">
        <v>6.2904999999999998</v>
      </c>
      <c r="L40" s="3">
        <v>4.9668000000000001</v>
      </c>
      <c r="M40" s="3">
        <v>6.5693000000000001</v>
      </c>
      <c r="N40" s="3">
        <v>6.8196000000000003</v>
      </c>
      <c r="O40" s="3">
        <v>5.3704999999999998</v>
      </c>
      <c r="P40" s="3">
        <v>6.6409000000000002</v>
      </c>
      <c r="Q40" s="3">
        <v>6.0835999999999997</v>
      </c>
      <c r="R40" s="3">
        <v>6.1249000000000002</v>
      </c>
      <c r="S40" s="3">
        <v>5.3346999999999998</v>
      </c>
      <c r="T40" s="3">
        <v>5.2857000000000003</v>
      </c>
      <c r="U40" s="3">
        <v>2.6567564112254298</v>
      </c>
      <c r="V40" s="3">
        <v>1.54522893907557</v>
      </c>
      <c r="W40" s="3">
        <v>0.30960751717625801</v>
      </c>
      <c r="X40" s="3">
        <v>0.84479211312936198</v>
      </c>
      <c r="Y40" s="3">
        <v>0.64505763784210901</v>
      </c>
      <c r="Z40" s="3">
        <v>0.43080673259702901</v>
      </c>
      <c r="AA40" s="3">
        <v>0.49192957833465301</v>
      </c>
      <c r="AB40" s="3">
        <v>0.71700003510485699</v>
      </c>
      <c r="AC40" s="3">
        <v>0.46847348281557799</v>
      </c>
      <c r="AD40" s="3">
        <v>0.30285387729560698</v>
      </c>
    </row>
    <row r="41" spans="1:42" x14ac:dyDescent="0.3">
      <c r="A41" s="2" t="s">
        <v>92</v>
      </c>
      <c r="B41" s="3">
        <v>104.5</v>
      </c>
      <c r="C41" s="2">
        <v>1307.2</v>
      </c>
      <c r="D41" s="2">
        <v>811.85</v>
      </c>
      <c r="E41" s="2">
        <v>269.60000000000002</v>
      </c>
      <c r="F41" s="2">
        <v>521</v>
      </c>
    </row>
    <row r="42" spans="1:42" x14ac:dyDescent="0.3">
      <c r="A42" s="2" t="s">
        <v>93</v>
      </c>
      <c r="B42" s="3">
        <v>1</v>
      </c>
      <c r="C42" s="3">
        <v>1</v>
      </c>
      <c r="D42" s="3">
        <v>1</v>
      </c>
      <c r="E42" s="3">
        <v>1</v>
      </c>
      <c r="F42" s="3">
        <v>1</v>
      </c>
    </row>
    <row r="43" spans="1:42" x14ac:dyDescent="0.3">
      <c r="A43" s="161" t="s">
        <v>53</v>
      </c>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row>
    <row r="44" spans="1:42" x14ac:dyDescent="0.3">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c r="AB44" s="161"/>
      <c r="AC44" s="161"/>
      <c r="AD44" s="161"/>
      <c r="AE44" s="161"/>
      <c r="AF44" s="161"/>
      <c r="AG44" s="161"/>
      <c r="AH44" s="161"/>
      <c r="AI44" s="161"/>
      <c r="AJ44" s="161"/>
      <c r="AK44" s="161"/>
      <c r="AL44" s="161"/>
      <c r="AM44" s="161"/>
      <c r="AN44" s="161"/>
      <c r="AO44" s="161"/>
      <c r="AP44" s="161"/>
    </row>
    <row r="45" spans="1:42" x14ac:dyDescent="0.3">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161"/>
      <c r="AO45" s="161"/>
      <c r="AP45" s="161"/>
    </row>
    <row r="46" spans="1:42" x14ac:dyDescent="0.3">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161"/>
      <c r="AO46" s="161"/>
      <c r="AP46" s="161"/>
    </row>
    <row r="47" spans="1:42" x14ac:dyDescent="0.3">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161"/>
      <c r="AO47" s="161"/>
      <c r="AP47" s="161"/>
    </row>
    <row r="48" spans="1:42" x14ac:dyDescent="0.3">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row>
  </sheetData>
  <mergeCells count="2">
    <mergeCell ref="A1:I1"/>
    <mergeCell ref="A43:AP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05057-BB1A-49C8-9C6D-159CE40EBD58}">
  <dimension ref="C3:F85"/>
  <sheetViews>
    <sheetView topLeftCell="B6" zoomScale="90" zoomScaleNormal="90" workbookViewId="0">
      <selection activeCell="H16" sqref="H16"/>
    </sheetView>
  </sheetViews>
  <sheetFormatPr defaultColWidth="8.88671875" defaultRowHeight="14.4" x14ac:dyDescent="0.3"/>
  <cols>
    <col min="1" max="2" width="8.88671875" style="10"/>
    <col min="3" max="3" width="5.88671875" style="11" bestFit="1" customWidth="1"/>
    <col min="4" max="4" width="5.6640625" style="10" customWidth="1"/>
    <col min="5" max="5" width="18" style="10" bestFit="1" customWidth="1"/>
    <col min="6" max="6" width="91.33203125" style="10" bestFit="1" customWidth="1"/>
    <col min="7" max="16384" width="8.88671875" style="10"/>
  </cols>
  <sheetData>
    <row r="3" spans="4:6" ht="15.6" x14ac:dyDescent="0.3">
      <c r="D3" s="119" t="s">
        <v>94</v>
      </c>
      <c r="E3" s="120" t="s">
        <v>95</v>
      </c>
      <c r="F3" s="121" t="s">
        <v>96</v>
      </c>
    </row>
    <row r="4" spans="4:6" ht="15.6" customHeight="1" x14ac:dyDescent="0.3">
      <c r="D4" s="168">
        <v>1</v>
      </c>
      <c r="E4" s="170" t="s">
        <v>97</v>
      </c>
      <c r="F4" s="118" t="s">
        <v>98</v>
      </c>
    </row>
    <row r="5" spans="4:6" ht="15.6" customHeight="1" x14ac:dyDescent="0.3">
      <c r="D5" s="168"/>
      <c r="E5" s="170"/>
      <c r="F5" s="95"/>
    </row>
    <row r="6" spans="4:6" ht="14.4" customHeight="1" x14ac:dyDescent="0.3">
      <c r="D6" s="168"/>
      <c r="E6" s="170"/>
      <c r="F6" s="95" t="s">
        <v>99</v>
      </c>
    </row>
    <row r="7" spans="4:6" ht="14.4" customHeight="1" x14ac:dyDescent="0.3">
      <c r="D7" s="168"/>
      <c r="E7" s="170"/>
      <c r="F7" s="96" t="s">
        <v>100</v>
      </c>
    </row>
    <row r="8" spans="4:6" ht="14.4" customHeight="1" x14ac:dyDescent="0.3">
      <c r="D8" s="168"/>
      <c r="E8" s="170"/>
      <c r="F8" s="95"/>
    </row>
    <row r="9" spans="4:6" ht="14.4" customHeight="1" x14ac:dyDescent="0.3">
      <c r="D9" s="169"/>
      <c r="E9" s="171"/>
      <c r="F9" s="142" t="s">
        <v>101</v>
      </c>
    </row>
    <row r="10" spans="4:6" x14ac:dyDescent="0.3">
      <c r="D10" s="143"/>
      <c r="E10" s="144"/>
      <c r="F10" s="145"/>
    </row>
    <row r="11" spans="4:6" ht="15.6" customHeight="1" x14ac:dyDescent="0.3">
      <c r="D11" s="165">
        <v>2</v>
      </c>
      <c r="E11" s="162" t="s">
        <v>102</v>
      </c>
      <c r="F11" s="140" t="s">
        <v>103</v>
      </c>
    </row>
    <row r="12" spans="4:6" ht="14.4" customHeight="1" x14ac:dyDescent="0.3">
      <c r="D12" s="166"/>
      <c r="E12" s="163"/>
      <c r="F12" s="98" t="s">
        <v>200</v>
      </c>
    </row>
    <row r="13" spans="4:6" ht="14.4" customHeight="1" x14ac:dyDescent="0.3">
      <c r="D13" s="166"/>
      <c r="E13" s="163"/>
      <c r="F13" s="99" t="s">
        <v>104</v>
      </c>
    </row>
    <row r="14" spans="4:6" ht="14.4" customHeight="1" x14ac:dyDescent="0.3">
      <c r="D14" s="166"/>
      <c r="E14" s="163"/>
      <c r="F14" s="100" t="s">
        <v>105</v>
      </c>
    </row>
    <row r="15" spans="4:6" ht="14.4" customHeight="1" x14ac:dyDescent="0.3">
      <c r="D15" s="166"/>
      <c r="E15" s="163"/>
      <c r="F15" s="100" t="s">
        <v>106</v>
      </c>
    </row>
    <row r="16" spans="4:6" ht="14.4" customHeight="1" x14ac:dyDescent="0.3">
      <c r="D16" s="166"/>
      <c r="E16" s="163"/>
      <c r="F16" s="100" t="s">
        <v>107</v>
      </c>
    </row>
    <row r="17" spans="4:6" ht="14.4" customHeight="1" x14ac:dyDescent="0.3">
      <c r="D17" s="166"/>
      <c r="E17" s="163"/>
      <c r="F17" s="100" t="s">
        <v>108</v>
      </c>
    </row>
    <row r="18" spans="4:6" ht="14.4" customHeight="1" x14ac:dyDescent="0.3">
      <c r="D18" s="166"/>
      <c r="E18" s="163"/>
      <c r="F18" s="101"/>
    </row>
    <row r="19" spans="4:6" ht="14.4" customHeight="1" x14ac:dyDescent="0.3">
      <c r="D19" s="166"/>
      <c r="E19" s="163"/>
      <c r="F19" s="97" t="s">
        <v>109</v>
      </c>
    </row>
    <row r="20" spans="4:6" ht="14.4" customHeight="1" x14ac:dyDescent="0.3">
      <c r="D20" s="166"/>
      <c r="E20" s="163"/>
      <c r="F20" s="101"/>
    </row>
    <row r="21" spans="4:6" ht="14.4" customHeight="1" x14ac:dyDescent="0.3">
      <c r="D21" s="166"/>
      <c r="E21" s="163"/>
      <c r="F21" s="101" t="s">
        <v>110</v>
      </c>
    </row>
    <row r="22" spans="4:6" ht="14.4" customHeight="1" x14ac:dyDescent="0.3">
      <c r="D22" s="166"/>
      <c r="E22" s="163"/>
      <c r="F22" s="102" t="s">
        <v>111</v>
      </c>
    </row>
    <row r="23" spans="4:6" ht="14.4" customHeight="1" x14ac:dyDescent="0.3">
      <c r="D23" s="166"/>
      <c r="E23" s="163"/>
      <c r="F23" s="101"/>
    </row>
    <row r="24" spans="4:6" ht="14.4" customHeight="1" x14ac:dyDescent="0.3">
      <c r="D24" s="166"/>
      <c r="E24" s="163"/>
      <c r="F24" s="101" t="s">
        <v>112</v>
      </c>
    </row>
    <row r="25" spans="4:6" ht="14.4" customHeight="1" x14ac:dyDescent="0.3">
      <c r="D25" s="166"/>
      <c r="E25" s="163"/>
      <c r="F25" s="103" t="s">
        <v>113</v>
      </c>
    </row>
    <row r="26" spans="4:6" ht="14.4" customHeight="1" x14ac:dyDescent="0.3">
      <c r="D26" s="166"/>
      <c r="E26" s="163"/>
      <c r="F26" s="101"/>
    </row>
    <row r="27" spans="4:6" ht="14.4" customHeight="1" x14ac:dyDescent="0.3">
      <c r="D27" s="166"/>
      <c r="E27" s="163"/>
      <c r="F27" s="101" t="s">
        <v>114</v>
      </c>
    </row>
    <row r="28" spans="4:6" ht="14.4" customHeight="1" x14ac:dyDescent="0.3">
      <c r="D28" s="166"/>
      <c r="E28" s="163"/>
      <c r="F28" s="101"/>
    </row>
    <row r="29" spans="4:6" ht="14.4" customHeight="1" x14ac:dyDescent="0.3">
      <c r="D29" s="166"/>
      <c r="E29" s="163"/>
      <c r="F29" s="101" t="s">
        <v>115</v>
      </c>
    </row>
    <row r="30" spans="4:6" ht="14.4" customHeight="1" x14ac:dyDescent="0.3">
      <c r="D30" s="166"/>
      <c r="E30" s="163"/>
      <c r="F30" s="103" t="s">
        <v>116</v>
      </c>
    </row>
    <row r="31" spans="4:6" ht="14.4" customHeight="1" x14ac:dyDescent="0.3">
      <c r="D31" s="166"/>
      <c r="E31" s="163"/>
      <c r="F31" s="101"/>
    </row>
    <row r="32" spans="4:6" ht="14.4" customHeight="1" x14ac:dyDescent="0.3">
      <c r="D32" s="166"/>
      <c r="E32" s="163"/>
      <c r="F32" s="101" t="s">
        <v>117</v>
      </c>
    </row>
    <row r="33" spans="4:6" ht="14.4" customHeight="1" x14ac:dyDescent="0.3">
      <c r="D33" s="166"/>
      <c r="E33" s="163"/>
      <c r="F33" s="103" t="s">
        <v>118</v>
      </c>
    </row>
    <row r="34" spans="4:6" ht="14.4" customHeight="1" x14ac:dyDescent="0.3">
      <c r="D34" s="166"/>
      <c r="E34" s="163"/>
      <c r="F34" s="101"/>
    </row>
    <row r="35" spans="4:6" ht="15.6" customHeight="1" x14ac:dyDescent="0.3">
      <c r="D35" s="166"/>
      <c r="E35" s="163"/>
      <c r="F35" s="104" t="s">
        <v>119</v>
      </c>
    </row>
    <row r="36" spans="4:6" ht="14.4" customHeight="1" x14ac:dyDescent="0.3">
      <c r="D36" s="166"/>
      <c r="E36" s="163"/>
      <c r="F36" s="103" t="s">
        <v>120</v>
      </c>
    </row>
    <row r="37" spans="4:6" ht="14.4" customHeight="1" x14ac:dyDescent="0.3">
      <c r="D37" s="166"/>
      <c r="E37" s="163"/>
      <c r="F37" s="103" t="s">
        <v>121</v>
      </c>
    </row>
    <row r="38" spans="4:6" ht="14.4" customHeight="1" x14ac:dyDescent="0.3">
      <c r="D38" s="166"/>
      <c r="E38" s="163"/>
      <c r="F38" s="103" t="s">
        <v>122</v>
      </c>
    </row>
    <row r="39" spans="4:6" ht="14.4" customHeight="1" x14ac:dyDescent="0.3">
      <c r="D39" s="167"/>
      <c r="E39" s="164"/>
      <c r="F39" s="141" t="s">
        <v>123</v>
      </c>
    </row>
    <row r="40" spans="4:6" x14ac:dyDescent="0.3">
      <c r="D40" s="143"/>
      <c r="E40" s="144"/>
      <c r="F40" s="145"/>
    </row>
    <row r="41" spans="4:6" ht="15.6" customHeight="1" x14ac:dyDescent="0.3">
      <c r="D41" s="184">
        <v>3</v>
      </c>
      <c r="E41" s="187" t="s">
        <v>124</v>
      </c>
      <c r="F41" s="146" t="s">
        <v>125</v>
      </c>
    </row>
    <row r="42" spans="4:6" ht="14.4" customHeight="1" x14ac:dyDescent="0.3">
      <c r="D42" s="185"/>
      <c r="E42" s="188"/>
      <c r="F42" s="106" t="s">
        <v>126</v>
      </c>
    </row>
    <row r="43" spans="4:6" ht="14.4" customHeight="1" x14ac:dyDescent="0.3">
      <c r="D43" s="185"/>
      <c r="E43" s="188"/>
      <c r="F43" s="107" t="s">
        <v>105</v>
      </c>
    </row>
    <row r="44" spans="4:6" ht="14.4" customHeight="1" x14ac:dyDescent="0.3">
      <c r="D44" s="185"/>
      <c r="E44" s="188"/>
      <c r="F44" s="107" t="s">
        <v>106</v>
      </c>
    </row>
    <row r="45" spans="4:6" ht="14.4" customHeight="1" x14ac:dyDescent="0.3">
      <c r="D45" s="185"/>
      <c r="E45" s="188"/>
      <c r="F45" s="107" t="s">
        <v>107</v>
      </c>
    </row>
    <row r="46" spans="4:6" ht="14.4" customHeight="1" x14ac:dyDescent="0.3">
      <c r="D46" s="185"/>
      <c r="E46" s="188"/>
      <c r="F46" s="107" t="s">
        <v>108</v>
      </c>
    </row>
    <row r="47" spans="4:6" ht="14.4" customHeight="1" x14ac:dyDescent="0.3">
      <c r="D47" s="185"/>
      <c r="E47" s="188"/>
      <c r="F47" s="108" t="s">
        <v>127</v>
      </c>
    </row>
    <row r="48" spans="4:6" ht="14.4" customHeight="1" x14ac:dyDescent="0.3">
      <c r="D48" s="185"/>
      <c r="E48" s="188"/>
      <c r="F48" s="105"/>
    </row>
    <row r="49" spans="4:6" ht="14.4" customHeight="1" x14ac:dyDescent="0.3">
      <c r="D49" s="185"/>
      <c r="E49" s="188"/>
      <c r="F49" s="105" t="s">
        <v>128</v>
      </c>
    </row>
    <row r="50" spans="4:6" ht="14.4" customHeight="1" x14ac:dyDescent="0.3">
      <c r="D50" s="185"/>
      <c r="E50" s="188"/>
      <c r="F50" s="105"/>
    </row>
    <row r="51" spans="4:6" ht="14.4" customHeight="1" x14ac:dyDescent="0.3">
      <c r="D51" s="185"/>
      <c r="E51" s="188"/>
      <c r="F51" s="105" t="s">
        <v>129</v>
      </c>
    </row>
    <row r="52" spans="4:6" ht="14.4" customHeight="1" x14ac:dyDescent="0.3">
      <c r="D52" s="185"/>
      <c r="E52" s="188"/>
      <c r="F52" s="108" t="s">
        <v>130</v>
      </c>
    </row>
    <row r="53" spans="4:6" ht="14.4" customHeight="1" x14ac:dyDescent="0.3">
      <c r="D53" s="185"/>
      <c r="E53" s="188"/>
      <c r="F53" s="109"/>
    </row>
    <row r="54" spans="4:6" ht="14.4" customHeight="1" x14ac:dyDescent="0.3">
      <c r="D54" s="185"/>
      <c r="E54" s="188"/>
      <c r="F54" s="105" t="s">
        <v>131</v>
      </c>
    </row>
    <row r="55" spans="4:6" ht="14.4" customHeight="1" x14ac:dyDescent="0.3">
      <c r="D55" s="185"/>
      <c r="E55" s="188"/>
      <c r="F55" s="105"/>
    </row>
    <row r="56" spans="4:6" ht="14.4" customHeight="1" x14ac:dyDescent="0.3">
      <c r="D56" s="185"/>
      <c r="E56" s="188"/>
      <c r="F56" s="105" t="s">
        <v>132</v>
      </c>
    </row>
    <row r="57" spans="4:6" ht="14.4" customHeight="1" x14ac:dyDescent="0.3">
      <c r="D57" s="185"/>
      <c r="E57" s="188"/>
      <c r="F57" s="105"/>
    </row>
    <row r="58" spans="4:6" ht="14.4" customHeight="1" x14ac:dyDescent="0.3">
      <c r="D58" s="185"/>
      <c r="E58" s="188"/>
      <c r="F58" s="105" t="s">
        <v>133</v>
      </c>
    </row>
    <row r="59" spans="4:6" ht="14.4" customHeight="1" x14ac:dyDescent="0.3">
      <c r="D59" s="185"/>
      <c r="E59" s="188"/>
      <c r="F59" s="108" t="s">
        <v>134</v>
      </c>
    </row>
    <row r="60" spans="4:6" ht="14.4" customHeight="1" x14ac:dyDescent="0.3">
      <c r="D60" s="185"/>
      <c r="E60" s="188"/>
      <c r="F60" s="105"/>
    </row>
    <row r="61" spans="4:6" ht="14.4" customHeight="1" x14ac:dyDescent="0.3">
      <c r="D61" s="185"/>
      <c r="E61" s="188"/>
      <c r="F61" s="105" t="s">
        <v>135</v>
      </c>
    </row>
    <row r="62" spans="4:6" ht="14.4" customHeight="1" x14ac:dyDescent="0.3">
      <c r="D62" s="186"/>
      <c r="E62" s="189"/>
      <c r="F62" s="147" t="s">
        <v>136</v>
      </c>
    </row>
    <row r="63" spans="4:6" x14ac:dyDescent="0.3">
      <c r="D63" s="143"/>
      <c r="E63" s="144"/>
      <c r="F63" s="145"/>
    </row>
    <row r="64" spans="4:6" ht="15.6" customHeight="1" x14ac:dyDescent="0.3">
      <c r="D64" s="181">
        <v>4</v>
      </c>
      <c r="E64" s="178" t="s">
        <v>137</v>
      </c>
      <c r="F64" s="148" t="s">
        <v>138</v>
      </c>
    </row>
    <row r="65" spans="4:6" ht="14.4" customHeight="1" x14ac:dyDescent="0.3">
      <c r="D65" s="182"/>
      <c r="E65" s="179"/>
      <c r="F65" s="110"/>
    </row>
    <row r="66" spans="4:6" ht="14.4" customHeight="1" x14ac:dyDescent="0.3">
      <c r="D66" s="182"/>
      <c r="E66" s="179"/>
      <c r="F66" s="110" t="s">
        <v>139</v>
      </c>
    </row>
    <row r="67" spans="4:6" ht="14.4" customHeight="1" x14ac:dyDescent="0.3">
      <c r="D67" s="182"/>
      <c r="E67" s="179"/>
      <c r="F67" s="110"/>
    </row>
    <row r="68" spans="4:6" ht="14.4" customHeight="1" x14ac:dyDescent="0.3">
      <c r="D68" s="182"/>
      <c r="E68" s="179"/>
      <c r="F68" s="110" t="s">
        <v>140</v>
      </c>
    </row>
    <row r="69" spans="4:6" ht="14.4" customHeight="1" x14ac:dyDescent="0.3">
      <c r="D69" s="182"/>
      <c r="E69" s="179"/>
      <c r="F69" s="110"/>
    </row>
    <row r="70" spans="4:6" ht="14.4" customHeight="1" x14ac:dyDescent="0.3">
      <c r="D70" s="183"/>
      <c r="E70" s="180"/>
      <c r="F70" s="149" t="s">
        <v>141</v>
      </c>
    </row>
    <row r="71" spans="4:6" x14ac:dyDescent="0.3">
      <c r="D71" s="111"/>
      <c r="F71" s="112"/>
    </row>
    <row r="72" spans="4:6" ht="15" customHeight="1" x14ac:dyDescent="0.3">
      <c r="D72" s="175">
        <v>5</v>
      </c>
      <c r="E72" s="172" t="s">
        <v>142</v>
      </c>
      <c r="F72" s="150" t="s">
        <v>143</v>
      </c>
    </row>
    <row r="73" spans="4:6" ht="15" customHeight="1" x14ac:dyDescent="0.3">
      <c r="D73" s="176"/>
      <c r="E73" s="173"/>
      <c r="F73" s="114" t="s">
        <v>144</v>
      </c>
    </row>
    <row r="74" spans="4:6" ht="15" customHeight="1" x14ac:dyDescent="0.3">
      <c r="D74" s="176"/>
      <c r="E74" s="173"/>
      <c r="F74" s="114"/>
    </row>
    <row r="75" spans="4:6" ht="15" customHeight="1" x14ac:dyDescent="0.3">
      <c r="D75" s="176"/>
      <c r="E75" s="173"/>
      <c r="F75" s="113" t="s">
        <v>145</v>
      </c>
    </row>
    <row r="76" spans="4:6" ht="15" customHeight="1" x14ac:dyDescent="0.3">
      <c r="D76" s="176"/>
      <c r="E76" s="173"/>
      <c r="F76" s="115"/>
    </row>
    <row r="77" spans="4:6" ht="15" customHeight="1" x14ac:dyDescent="0.3">
      <c r="D77" s="176"/>
      <c r="E77" s="173"/>
      <c r="F77" s="113" t="s">
        <v>146</v>
      </c>
    </row>
    <row r="78" spans="4:6" ht="15" customHeight="1" x14ac:dyDescent="0.3">
      <c r="D78" s="176"/>
      <c r="E78" s="173"/>
      <c r="F78" s="114" t="s">
        <v>147</v>
      </c>
    </row>
    <row r="79" spans="4:6" ht="15" customHeight="1" x14ac:dyDescent="0.3">
      <c r="D79" s="176"/>
      <c r="E79" s="173"/>
      <c r="F79" s="114" t="s">
        <v>148</v>
      </c>
    </row>
    <row r="80" spans="4:6" ht="15" customHeight="1" x14ac:dyDescent="0.3">
      <c r="D80" s="176"/>
      <c r="E80" s="173"/>
      <c r="F80" s="114" t="s">
        <v>149</v>
      </c>
    </row>
    <row r="81" spans="4:6" ht="15" customHeight="1" x14ac:dyDescent="0.3">
      <c r="D81" s="176"/>
      <c r="E81" s="173"/>
      <c r="F81" s="115"/>
    </row>
    <row r="82" spans="4:6" ht="15" customHeight="1" x14ac:dyDescent="0.3">
      <c r="D82" s="176"/>
      <c r="E82" s="173"/>
      <c r="F82" s="113" t="s">
        <v>150</v>
      </c>
    </row>
    <row r="83" spans="4:6" ht="15" customHeight="1" x14ac:dyDescent="0.3">
      <c r="D83" s="176"/>
      <c r="E83" s="173"/>
      <c r="F83" s="114" t="s">
        <v>151</v>
      </c>
    </row>
    <row r="84" spans="4:6" ht="15" customHeight="1" x14ac:dyDescent="0.3">
      <c r="D84" s="176"/>
      <c r="E84" s="173"/>
      <c r="F84" s="116" t="s">
        <v>152</v>
      </c>
    </row>
    <row r="85" spans="4:6" ht="15" customHeight="1" x14ac:dyDescent="0.3">
      <c r="D85" s="177"/>
      <c r="E85" s="174"/>
      <c r="F85" s="117" t="s">
        <v>153</v>
      </c>
    </row>
  </sheetData>
  <mergeCells count="10">
    <mergeCell ref="E11:E39"/>
    <mergeCell ref="D11:D39"/>
    <mergeCell ref="D4:D9"/>
    <mergeCell ref="E4:E9"/>
    <mergeCell ref="E72:E85"/>
    <mergeCell ref="D72:D85"/>
    <mergeCell ref="E64:E70"/>
    <mergeCell ref="D64:D70"/>
    <mergeCell ref="D41:D62"/>
    <mergeCell ref="E41:E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A0F3-B347-4605-A338-4DDC9562E00F}">
  <dimension ref="A3:M74"/>
  <sheetViews>
    <sheetView zoomScale="85" zoomScaleNormal="85" workbookViewId="0">
      <selection activeCell="M23" sqref="M23"/>
    </sheetView>
  </sheetViews>
  <sheetFormatPr defaultRowHeight="14.4" x14ac:dyDescent="0.3"/>
  <cols>
    <col min="4" max="4" width="7.44140625" bestFit="1" customWidth="1"/>
    <col min="5" max="5" width="18" bestFit="1" customWidth="1"/>
    <col min="6" max="6" width="34.44140625" bestFit="1" customWidth="1"/>
    <col min="7" max="11" width="13" style="11" bestFit="1" customWidth="1"/>
    <col min="13" max="13" width="9.44140625" bestFit="1" customWidth="1"/>
  </cols>
  <sheetData>
    <row r="3" spans="2:13" ht="18" x14ac:dyDescent="0.35">
      <c r="D3" s="62" t="s">
        <v>94</v>
      </c>
      <c r="E3" s="63"/>
      <c r="F3" s="64" t="s">
        <v>95</v>
      </c>
      <c r="G3" s="65">
        <v>44986</v>
      </c>
      <c r="H3" s="65">
        <v>44621</v>
      </c>
      <c r="I3" s="65">
        <v>44256</v>
      </c>
      <c r="J3" s="65">
        <v>43891</v>
      </c>
      <c r="K3" s="66">
        <v>43525</v>
      </c>
    </row>
    <row r="4" spans="2:13" ht="15.75" customHeight="1" x14ac:dyDescent="0.3">
      <c r="D4" s="199">
        <v>1</v>
      </c>
      <c r="E4" s="198" t="s">
        <v>97</v>
      </c>
      <c r="F4" s="122" t="s">
        <v>154</v>
      </c>
      <c r="G4" s="123">
        <f>BS!B46/BS!B22</f>
        <v>0.73108298716764308</v>
      </c>
      <c r="H4" s="123">
        <f>BS!C46/BS!C22</f>
        <v>0.5830554200954331</v>
      </c>
      <c r="I4" s="123">
        <f>BS!D46/BS!D22</f>
        <v>0.96086086019502726</v>
      </c>
      <c r="J4" s="123">
        <f>BS!E46/BS!E22</f>
        <v>0.64652379394453741</v>
      </c>
      <c r="K4" s="124">
        <f>BS!F46/BS!F22</f>
        <v>0.66561744807794121</v>
      </c>
    </row>
    <row r="5" spans="2:13" x14ac:dyDescent="0.3">
      <c r="D5" s="168"/>
      <c r="E5" s="170"/>
      <c r="F5" s="125"/>
      <c r="G5" s="126"/>
      <c r="H5" s="126"/>
      <c r="I5" s="126"/>
      <c r="J5" s="126"/>
      <c r="K5" s="127"/>
    </row>
    <row r="6" spans="2:13" x14ac:dyDescent="0.3">
      <c r="D6" s="168"/>
      <c r="E6" s="170"/>
      <c r="F6" s="128" t="s">
        <v>155</v>
      </c>
      <c r="G6" s="129">
        <f>(BS!B46-BS!B41)/BS!B22</f>
        <v>0.28326280813053289</v>
      </c>
      <c r="H6" s="129">
        <f>(BS!C46-BS!C41)/BS!C22</f>
        <v>0.21143512427040206</v>
      </c>
      <c r="I6" s="129">
        <f>(BS!D46-BS!D41)/BS!D22</f>
        <v>0.53324076414479371</v>
      </c>
      <c r="J6" s="129">
        <f>(BS!E46-BS!E41)/BS!E22</f>
        <v>0.29938389377836372</v>
      </c>
      <c r="K6" s="130">
        <f>(BS!F46-BS!F41)/BS!F22</f>
        <v>0.22584664555465911</v>
      </c>
    </row>
    <row r="7" spans="2:13" x14ac:dyDescent="0.3">
      <c r="D7" s="168"/>
      <c r="E7" s="170"/>
      <c r="F7" s="131" t="s">
        <v>156</v>
      </c>
      <c r="G7" s="132">
        <f>BS!B46-BS!B41</f>
        <v>13153.959999999995</v>
      </c>
      <c r="H7" s="132">
        <f>BS!C46-BS!C41</f>
        <v>11346.630000000001</v>
      </c>
      <c r="I7" s="132">
        <f>BS!D46-BS!D41</f>
        <v>16033.269999999999</v>
      </c>
      <c r="J7" s="132">
        <f>BS!E46-BS!E41</f>
        <v>9242.369999999999</v>
      </c>
      <c r="K7" s="133">
        <f>BS!F46-BS!F41</f>
        <v>5780.2400000000016</v>
      </c>
    </row>
    <row r="8" spans="2:13" x14ac:dyDescent="0.3">
      <c r="D8" s="168"/>
      <c r="E8" s="170"/>
      <c r="F8" s="134"/>
      <c r="G8" s="135"/>
      <c r="H8" s="135"/>
      <c r="I8" s="135"/>
      <c r="J8" s="135"/>
      <c r="K8" s="136"/>
    </row>
    <row r="9" spans="2:13" x14ac:dyDescent="0.3">
      <c r="D9" s="169"/>
      <c r="E9" s="171"/>
      <c r="F9" s="137" t="s">
        <v>157</v>
      </c>
      <c r="G9" s="138">
        <f>BS!B43/BS!B22</f>
        <v>2.3199669231415261E-2</v>
      </c>
      <c r="H9" s="138">
        <f>BS!C43/BS!C22</f>
        <v>5.3205982391074373E-2</v>
      </c>
      <c r="I9" s="138">
        <f>BS!D43/BS!D22</f>
        <v>7.9717037608588656E-2</v>
      </c>
      <c r="J9" s="138">
        <f>BS!E43/BS!E22</f>
        <v>3.9741442699206056E-2</v>
      </c>
      <c r="K9" s="139">
        <f>BS!F43/BS!F22</f>
        <v>2.8058131606863421E-2</v>
      </c>
    </row>
    <row r="10" spans="2:13" x14ac:dyDescent="0.3">
      <c r="D10" s="35"/>
      <c r="E10" s="34"/>
      <c r="F10" s="34"/>
      <c r="G10" s="36"/>
      <c r="H10" s="36"/>
      <c r="I10" s="36"/>
      <c r="J10" s="36"/>
      <c r="K10" s="41"/>
    </row>
    <row r="11" spans="2:13" ht="15.75" customHeight="1" x14ac:dyDescent="0.3">
      <c r="D11" s="200">
        <v>2</v>
      </c>
      <c r="E11" s="196" t="s">
        <v>102</v>
      </c>
      <c r="F11" s="32" t="s">
        <v>158</v>
      </c>
      <c r="G11" s="37">
        <f>(G12/PL!B10)*100</f>
        <v>27.313458797695805</v>
      </c>
      <c r="H11" s="37">
        <f>(H12/PL!C10)*100</f>
        <v>48.03757672664252</v>
      </c>
      <c r="I11" s="37">
        <f>(I12/PL!D10)*100</f>
        <v>43.705662420845485</v>
      </c>
      <c r="J11" s="37">
        <f>(J12/PL!E10)*100</f>
        <v>35.387683857808518</v>
      </c>
      <c r="K11" s="42">
        <f>(K12/PL!F10)*100</f>
        <v>41.761784154632167</v>
      </c>
    </row>
    <row r="12" spans="2:13" x14ac:dyDescent="0.3">
      <c r="D12" s="201"/>
      <c r="E12" s="163"/>
      <c r="F12" s="25" t="s">
        <v>159</v>
      </c>
      <c r="G12" s="38">
        <f>(PL!B6-Table!G13)</f>
        <v>35236.17</v>
      </c>
      <c r="H12" s="38">
        <f>PL!C6-Table!H13</f>
        <v>61978.729999999996</v>
      </c>
      <c r="I12" s="38">
        <f>PL!D6-Table!I13</f>
        <v>36770.849999999991</v>
      </c>
      <c r="J12" s="38">
        <f>PL!E6-Table!J13</f>
        <v>21386.89</v>
      </c>
      <c r="K12" s="43">
        <f>PL!F6-Table!K13</f>
        <v>29488.379999999997</v>
      </c>
      <c r="M12" s="1"/>
    </row>
    <row r="13" spans="2:13" x14ac:dyDescent="0.3">
      <c r="D13" s="201"/>
      <c r="E13" s="163"/>
      <c r="F13" s="24" t="s">
        <v>160</v>
      </c>
      <c r="G13" s="38">
        <f>SUM(PL!B12:B16)</f>
        <v>93770.45</v>
      </c>
      <c r="H13" s="38">
        <f>SUM(PL!C12:C16)</f>
        <v>67042.62000000001</v>
      </c>
      <c r="I13" s="38">
        <f>SUM(PL!D12:D16)</f>
        <v>47362.070000000007</v>
      </c>
      <c r="J13" s="38">
        <f>SUM(PL!E12:E16)</f>
        <v>39049.08</v>
      </c>
      <c r="K13" s="43">
        <f>SUM(PL!F12:F16)</f>
        <v>41122.54</v>
      </c>
    </row>
    <row r="14" spans="2:13" x14ac:dyDescent="0.3">
      <c r="D14" s="201"/>
      <c r="E14" s="163"/>
      <c r="F14" s="24"/>
      <c r="G14" s="38"/>
      <c r="H14" s="38"/>
      <c r="I14" s="38"/>
      <c r="J14" s="38"/>
      <c r="K14" s="43"/>
    </row>
    <row r="15" spans="2:13" x14ac:dyDescent="0.3">
      <c r="B15" s="1"/>
      <c r="D15" s="201"/>
      <c r="E15" s="163"/>
      <c r="F15" s="26" t="s">
        <v>161</v>
      </c>
      <c r="G15" s="39">
        <f>(PL!B25/PL!B10)*100</f>
        <v>24.05105257389117</v>
      </c>
      <c r="H15" s="39">
        <f>(PL!C25/PL!C10)*100</f>
        <v>40.754394524627124</v>
      </c>
      <c r="I15" s="39">
        <f>(PL!D25/PL!D10)*100</f>
        <v>33.136636645916958</v>
      </c>
      <c r="J15" s="39">
        <f>(PL!E25/PL!E10)*100</f>
        <v>25.259278538923098</v>
      </c>
      <c r="K15" s="44">
        <f>(PL!F25/PL!F10)*100</f>
        <v>32.527575054963172</v>
      </c>
    </row>
    <row r="16" spans="2:13" x14ac:dyDescent="0.3">
      <c r="B16" s="1"/>
      <c r="D16" s="201"/>
      <c r="E16" s="163"/>
      <c r="F16" s="13"/>
      <c r="G16" s="39"/>
      <c r="H16" s="39"/>
      <c r="I16" s="39"/>
      <c r="J16" s="39"/>
      <c r="K16" s="44"/>
    </row>
    <row r="17" spans="1:11" x14ac:dyDescent="0.3">
      <c r="A17" s="1"/>
      <c r="D17" s="201"/>
      <c r="E17" s="163"/>
      <c r="F17" s="27" t="s">
        <v>162</v>
      </c>
      <c r="G17" s="39">
        <f>(G18/PL!B10)*100</f>
        <v>19.838392789455302</v>
      </c>
      <c r="H17" s="39">
        <f>(H18/PL!C10)*100</f>
        <v>36.519676782175971</v>
      </c>
      <c r="I17" s="39">
        <f>(I18/PL!D10)*100</f>
        <v>26.635899479062413</v>
      </c>
      <c r="J17" s="39">
        <f>(J18/PL!E10)*100</f>
        <v>18.772876483987929</v>
      </c>
      <c r="K17" s="44">
        <f>(K18/PL!F10)*100</f>
        <v>27.14177920355662</v>
      </c>
    </row>
    <row r="18" spans="1:11" x14ac:dyDescent="0.3">
      <c r="D18" s="201"/>
      <c r="E18" s="163"/>
      <c r="F18" s="28" t="s">
        <v>163</v>
      </c>
      <c r="G18" s="38">
        <f>PL!B25-PL!B28</f>
        <v>25592.84</v>
      </c>
      <c r="H18" s="38">
        <f>PL!C25-PL!C28</f>
        <v>47118.18</v>
      </c>
      <c r="I18" s="38">
        <f>PL!D25-PL!D28</f>
        <v>22409.559999999998</v>
      </c>
      <c r="J18" s="38">
        <f>PL!E25-PL!E28</f>
        <v>11345.57</v>
      </c>
      <c r="K18" s="43">
        <f>PL!F25-PL!F28</f>
        <v>19165.060000000001</v>
      </c>
    </row>
    <row r="19" spans="1:11" x14ac:dyDescent="0.3">
      <c r="D19" s="201"/>
      <c r="E19" s="163"/>
      <c r="F19" s="16"/>
      <c r="G19" s="38"/>
      <c r="H19" s="38"/>
      <c r="I19" s="38"/>
      <c r="J19" s="38"/>
      <c r="K19" s="43"/>
    </row>
    <row r="20" spans="1:11" x14ac:dyDescent="0.3">
      <c r="D20" s="201"/>
      <c r="E20" s="163"/>
      <c r="F20" s="27" t="s">
        <v>164</v>
      </c>
      <c r="G20" s="39">
        <f>(G21/PL!B10)*100</f>
        <v>16.898900226980601</v>
      </c>
      <c r="H20" s="39">
        <f>(H21/PL!C10)*100</f>
        <v>34.355631839226611</v>
      </c>
      <c r="I20" s="39">
        <f>(I21/PL!D10)*100</f>
        <v>21.238464087541473</v>
      </c>
      <c r="J20" s="39">
        <f>(J21/PL!E10)*100</f>
        <v>13.757634733090244</v>
      </c>
      <c r="K20" s="44">
        <f>(K21/PL!F10)*100</f>
        <v>23.142992613607078</v>
      </c>
    </row>
    <row r="21" spans="1:11" x14ac:dyDescent="0.3">
      <c r="D21" s="201"/>
      <c r="E21" s="163"/>
      <c r="F21" s="17" t="s">
        <v>165</v>
      </c>
      <c r="G21" s="38">
        <f>G18-PL!B26</f>
        <v>21800.7</v>
      </c>
      <c r="H21" s="38">
        <f>H18-PL!C26</f>
        <v>44326.1</v>
      </c>
      <c r="I21" s="38">
        <f>I18-PL!D26</f>
        <v>17868.539999999997</v>
      </c>
      <c r="J21" s="38">
        <f>J18-PL!E26</f>
        <v>8314.56</v>
      </c>
      <c r="K21" s="43">
        <f>K18-PL!F26</f>
        <v>16341.480000000001</v>
      </c>
    </row>
    <row r="22" spans="1:11" x14ac:dyDescent="0.3">
      <c r="D22" s="201"/>
      <c r="E22" s="163"/>
      <c r="F22" s="17"/>
      <c r="G22" s="14"/>
      <c r="H22" s="14"/>
      <c r="I22" s="14"/>
      <c r="J22" s="14"/>
      <c r="K22" s="45"/>
    </row>
    <row r="23" spans="1:11" x14ac:dyDescent="0.3">
      <c r="D23" s="201"/>
      <c r="E23" s="163"/>
      <c r="F23" s="27" t="s">
        <v>166</v>
      </c>
      <c r="G23" s="39">
        <f>(PL!B33/PL!B10)*100</f>
        <v>12.011096794877659</v>
      </c>
      <c r="H23" s="39">
        <f>(PL!C33/PL!C10)*100</f>
        <v>25.58582746188906</v>
      </c>
      <c r="I23" s="39">
        <f>(PL!D33/PL!D10)*100</f>
        <v>20.298796238143169</v>
      </c>
      <c r="J23" s="39">
        <f>(PL!E33/PL!E10)*100</f>
        <v>11.15858651726778</v>
      </c>
      <c r="K23" s="44">
        <f>(PL!F33/PL!F10)*100</f>
        <v>14.917225267706469</v>
      </c>
    </row>
    <row r="24" spans="1:11" x14ac:dyDescent="0.3">
      <c r="D24" s="201"/>
      <c r="E24" s="163"/>
      <c r="F24" s="15"/>
      <c r="G24" s="14"/>
      <c r="H24" s="14"/>
      <c r="I24" s="14"/>
      <c r="J24" s="14"/>
      <c r="K24" s="45"/>
    </row>
    <row r="25" spans="1:11" x14ac:dyDescent="0.3">
      <c r="D25" s="201"/>
      <c r="E25" s="163"/>
      <c r="F25" s="27" t="s">
        <v>167</v>
      </c>
      <c r="G25" s="39">
        <f>(PL!B33/Table!G26)*100</f>
        <v>47.502532607367762</v>
      </c>
      <c r="H25" s="39">
        <f>(PL!C33/Table!H26)*100</f>
        <v>109.70750419364461</v>
      </c>
      <c r="I25" s="39">
        <f>(PL!D33/Table!I26)*100</f>
        <v>69.920312893745134</v>
      </c>
      <c r="J25" s="39">
        <f>(PL!E33/Table!J26)*100</f>
        <v>36.458284058137117</v>
      </c>
      <c r="K25" s="44">
        <f>(PL!F33/Table!K26)*100</f>
        <v>40.763521466639858</v>
      </c>
    </row>
    <row r="26" spans="1:11" x14ac:dyDescent="0.3">
      <c r="D26" s="201"/>
      <c r="E26" s="163"/>
      <c r="F26" s="28" t="s">
        <v>168</v>
      </c>
      <c r="G26" s="14">
        <f>(BS!B46+BS!C46)/2</f>
        <v>32619.544999999998</v>
      </c>
      <c r="H26" s="14">
        <f>(BS!C46+BS!D46)/2</f>
        <v>30090.174999999999</v>
      </c>
      <c r="I26" s="14">
        <f>(BS!D46+BS!E46)/2</f>
        <v>24424.904999999999</v>
      </c>
      <c r="J26" s="14">
        <f>(BS!E46+BS!F46)/2</f>
        <v>18497.305</v>
      </c>
      <c r="K26" s="45">
        <f>(BS!F46+BS!G46)/2</f>
        <v>25839.745000000003</v>
      </c>
    </row>
    <row r="27" spans="1:11" x14ac:dyDescent="0.3">
      <c r="D27" s="201"/>
      <c r="E27" s="163"/>
      <c r="F27" s="17"/>
      <c r="G27" s="14"/>
      <c r="H27" s="14"/>
      <c r="I27" s="14"/>
      <c r="J27" s="14"/>
      <c r="K27" s="45"/>
    </row>
    <row r="28" spans="1:11" x14ac:dyDescent="0.3">
      <c r="D28" s="201"/>
      <c r="E28" s="163"/>
      <c r="F28" s="27" t="s">
        <v>169</v>
      </c>
      <c r="G28" s="39">
        <f>PL!B10/Table!G29</f>
        <v>0.99147669686275586</v>
      </c>
      <c r="H28" s="39">
        <f>PL!C10/Table!H29</f>
        <v>1.1737543023713011</v>
      </c>
      <c r="I28" s="39">
        <f>PL!D10/Table!I29</f>
        <v>0.99581353828570729</v>
      </c>
      <c r="J28" s="39">
        <f>PL!E10/Table!J29</f>
        <v>0.83349709480551448</v>
      </c>
      <c r="K28" s="44">
        <f>PL!F10/Table!K29</f>
        <v>1.0701092789965565</v>
      </c>
    </row>
    <row r="29" spans="1:11" x14ac:dyDescent="0.3">
      <c r="D29" s="201"/>
      <c r="E29" s="163"/>
      <c r="F29" s="28" t="s">
        <v>170</v>
      </c>
      <c r="G29" s="14">
        <f>(BS!B8+BS!C8)/2</f>
        <v>130115.63500000001</v>
      </c>
      <c r="H29" s="14">
        <f>(BS!C8+BS!D8)/2</f>
        <v>109921.94</v>
      </c>
      <c r="I29" s="14">
        <f>(BS!D8+BS!E8)/2</f>
        <v>84486.62</v>
      </c>
      <c r="J29" s="14">
        <f>(BS!E8+BS!F8)/2</f>
        <v>72508.915000000008</v>
      </c>
      <c r="K29" s="45">
        <f>(BS!F8+BS!G8)/2</f>
        <v>65984.774999999994</v>
      </c>
    </row>
    <row r="30" spans="1:11" x14ac:dyDescent="0.3">
      <c r="D30" s="201"/>
      <c r="E30" s="163"/>
      <c r="F30" s="17"/>
      <c r="G30" s="14"/>
      <c r="H30" s="14"/>
      <c r="I30" s="14"/>
      <c r="J30" s="14"/>
      <c r="K30" s="45"/>
    </row>
    <row r="31" spans="1:11" ht="15.6" x14ac:dyDescent="0.3">
      <c r="D31" s="201"/>
      <c r="E31" s="163"/>
      <c r="F31" s="12" t="s">
        <v>171</v>
      </c>
      <c r="G31" s="39">
        <f>G18/G32</f>
        <v>0.13660142621896973</v>
      </c>
      <c r="H31" s="39">
        <f t="shared" ref="H31:K31" si="0">H18/H32</f>
        <v>0.2799298413588433</v>
      </c>
      <c r="I31" s="39">
        <f t="shared" si="0"/>
        <v>0.14897662483605434</v>
      </c>
      <c r="J31" s="39">
        <f t="shared" si="0"/>
        <v>9.4925120434640672E-2</v>
      </c>
      <c r="K31" s="44">
        <f t="shared" si="0"/>
        <v>0.17126231773443676</v>
      </c>
    </row>
    <row r="32" spans="1:11" x14ac:dyDescent="0.3">
      <c r="D32" s="202"/>
      <c r="E32" s="197"/>
      <c r="F32" s="33" t="s">
        <v>172</v>
      </c>
      <c r="G32" s="40">
        <f>BS!B23-BS!B22</f>
        <v>187354.12</v>
      </c>
      <c r="H32" s="40">
        <f>BS!C23-BS!C22</f>
        <v>168321.39</v>
      </c>
      <c r="I32" s="40">
        <f>BS!D23-BS!D22</f>
        <v>150423.32999999999</v>
      </c>
      <c r="J32" s="40">
        <f>BS!E23-BS!E22</f>
        <v>119521.26</v>
      </c>
      <c r="K32" s="46">
        <f>BS!F23-BS!F22</f>
        <v>111904.70999999999</v>
      </c>
    </row>
    <row r="33" spans="4:11" x14ac:dyDescent="0.3">
      <c r="D33" s="35"/>
      <c r="E33" s="10"/>
      <c r="F33" s="10"/>
      <c r="K33" s="47"/>
    </row>
    <row r="34" spans="4:11" ht="15.75" customHeight="1" x14ac:dyDescent="0.3">
      <c r="D34" s="203">
        <v>3</v>
      </c>
      <c r="E34" s="184" t="s">
        <v>124</v>
      </c>
      <c r="F34" s="52" t="s">
        <v>173</v>
      </c>
      <c r="G34" s="53">
        <f>G35/G36</f>
        <v>4.6035298305043142</v>
      </c>
      <c r="H34" s="53">
        <f t="shared" ref="H34:K34" si="1">H35/H36</f>
        <v>4.087908550035138</v>
      </c>
      <c r="I34" s="53">
        <f t="shared" si="1"/>
        <v>4.0181325577952487</v>
      </c>
      <c r="J34" s="53">
        <f t="shared" si="1"/>
        <v>3.5544401966138723</v>
      </c>
      <c r="K34" s="54">
        <f t="shared" si="1"/>
        <v>3.6916379958480614</v>
      </c>
    </row>
    <row r="35" spans="4:11" x14ac:dyDescent="0.3">
      <c r="D35" s="204"/>
      <c r="E35" s="185"/>
      <c r="F35" s="31" t="s">
        <v>174</v>
      </c>
      <c r="G35" s="48">
        <f>G13</f>
        <v>93770.45</v>
      </c>
      <c r="H35" s="48">
        <f t="shared" ref="H35:K35" si="2">H13</f>
        <v>67042.62000000001</v>
      </c>
      <c r="I35" s="48">
        <f t="shared" si="2"/>
        <v>47362.070000000007</v>
      </c>
      <c r="J35" s="48">
        <f t="shared" si="2"/>
        <v>39049.08</v>
      </c>
      <c r="K35" s="55">
        <f t="shared" si="2"/>
        <v>41122.54</v>
      </c>
    </row>
    <row r="36" spans="4:11" x14ac:dyDescent="0.3">
      <c r="D36" s="204"/>
      <c r="E36" s="185"/>
      <c r="F36" s="30" t="s">
        <v>175</v>
      </c>
      <c r="G36" s="48">
        <f>(BS!B41+BS!C41)/2</f>
        <v>20369.25</v>
      </c>
      <c r="H36" s="48">
        <f>(BS!C41+BS!D41)/2</f>
        <v>16400.224999999999</v>
      </c>
      <c r="I36" s="48">
        <f>(BS!D41+BS!E41)/2</f>
        <v>11787.084999999999</v>
      </c>
      <c r="J36" s="48">
        <f>(BS!E41+BS!F41)/2</f>
        <v>10986</v>
      </c>
      <c r="K36" s="55">
        <f>(BS!F41+BS!G41)/2</f>
        <v>11139.375</v>
      </c>
    </row>
    <row r="37" spans="4:11" x14ac:dyDescent="0.3">
      <c r="D37" s="204"/>
      <c r="E37" s="185"/>
      <c r="F37" s="18"/>
      <c r="G37" s="19"/>
      <c r="H37" s="19"/>
      <c r="I37" s="19"/>
      <c r="J37" s="19"/>
      <c r="K37" s="56"/>
    </row>
    <row r="38" spans="4:11" x14ac:dyDescent="0.3">
      <c r="D38" s="204"/>
      <c r="E38" s="185"/>
      <c r="F38" s="29" t="s">
        <v>176</v>
      </c>
      <c r="G38" s="50">
        <f>365/G34</f>
        <v>79.286984865701299</v>
      </c>
      <c r="H38" s="50">
        <f t="shared" ref="H38:K38" si="3">365/H34</f>
        <v>89.2877116825088</v>
      </c>
      <c r="I38" s="50">
        <f t="shared" si="3"/>
        <v>90.83821769192096</v>
      </c>
      <c r="J38" s="50">
        <f t="shared" si="3"/>
        <v>102.68846282678106</v>
      </c>
      <c r="K38" s="57">
        <f t="shared" si="3"/>
        <v>98.872099704930676</v>
      </c>
    </row>
    <row r="39" spans="4:11" x14ac:dyDescent="0.3">
      <c r="D39" s="204"/>
      <c r="E39" s="185"/>
      <c r="F39" s="49"/>
      <c r="G39" s="19"/>
      <c r="H39" s="19"/>
      <c r="I39" s="19"/>
      <c r="J39" s="19"/>
      <c r="K39" s="56"/>
    </row>
    <row r="40" spans="4:11" x14ac:dyDescent="0.3">
      <c r="D40" s="204"/>
      <c r="E40" s="185"/>
      <c r="F40" s="29" t="s">
        <v>177</v>
      </c>
      <c r="G40" s="50">
        <f>PL!B10/Table!G41</f>
        <v>38.904170976565204</v>
      </c>
      <c r="H40" s="50">
        <f>PL!C10/Table!H41</f>
        <v>41.897666458836675</v>
      </c>
      <c r="I40" s="50">
        <f>PL!D10/Table!I41</f>
        <v>43.197034382372649</v>
      </c>
      <c r="J40" s="50">
        <f>PL!E10/Table!J41</f>
        <v>50.791437828025401</v>
      </c>
      <c r="K40" s="57">
        <f>PL!F10/Table!K41</f>
        <v>43.604887191347061</v>
      </c>
    </row>
    <row r="41" spans="4:11" x14ac:dyDescent="0.3">
      <c r="D41" s="204"/>
      <c r="E41" s="185"/>
      <c r="F41" s="30" t="s">
        <v>178</v>
      </c>
      <c r="G41" s="19">
        <f>(BS!B42+BS!C42)/2</f>
        <v>3316.01</v>
      </c>
      <c r="H41" s="19">
        <f>(BS!C42+BS!D42)/2</f>
        <v>3079.44</v>
      </c>
      <c r="I41" s="19">
        <f>(BS!D42+BS!E42)/2</f>
        <v>1947.655</v>
      </c>
      <c r="J41" s="19">
        <f>(BS!E42+BS!F42)/2</f>
        <v>1189.885</v>
      </c>
      <c r="K41" s="56">
        <f>(BS!F42+BS!G42)/2</f>
        <v>1619.335</v>
      </c>
    </row>
    <row r="42" spans="4:11" x14ac:dyDescent="0.3">
      <c r="D42" s="204"/>
      <c r="E42" s="185"/>
      <c r="F42" s="20"/>
      <c r="G42" s="19"/>
      <c r="H42" s="19"/>
      <c r="I42" s="19"/>
      <c r="J42" s="19"/>
      <c r="K42" s="56"/>
    </row>
    <row r="43" spans="4:11" x14ac:dyDescent="0.3">
      <c r="D43" s="204"/>
      <c r="E43" s="185"/>
      <c r="F43" s="29" t="s">
        <v>179</v>
      </c>
      <c r="G43" s="50">
        <f>365/G40</f>
        <v>9.3820274494440685</v>
      </c>
      <c r="H43" s="50">
        <f t="shared" ref="H43:K43" si="4">365/H40</f>
        <v>8.7117023655387253</v>
      </c>
      <c r="I43" s="50">
        <f t="shared" si="4"/>
        <v>8.4496541306304351</v>
      </c>
      <c r="J43" s="50">
        <f t="shared" si="4"/>
        <v>7.1862505888463435</v>
      </c>
      <c r="K43" s="57">
        <f t="shared" si="4"/>
        <v>8.370621357149858</v>
      </c>
    </row>
    <row r="44" spans="4:11" x14ac:dyDescent="0.3">
      <c r="D44" s="204"/>
      <c r="E44" s="185"/>
      <c r="F44" s="18"/>
      <c r="G44" s="19"/>
      <c r="H44" s="19"/>
      <c r="I44" s="19"/>
      <c r="J44" s="19"/>
      <c r="K44" s="56"/>
    </row>
    <row r="45" spans="4:11" x14ac:dyDescent="0.3">
      <c r="D45" s="204"/>
      <c r="E45" s="185"/>
      <c r="F45" s="29" t="s">
        <v>180</v>
      </c>
      <c r="G45" s="50">
        <f>PL!B10/BS!B47</f>
        <v>-10.330628822737108</v>
      </c>
      <c r="H45" s="50">
        <f>PL!C10/BS!C47</f>
        <v>-5.7662503139628329</v>
      </c>
      <c r="I45" s="50">
        <f>PL!D10/BS!D47</f>
        <v>-71.491748950561686</v>
      </c>
      <c r="J45" s="50">
        <f>PL!E10/BS!E47</f>
        <v>-5.5383499491856414</v>
      </c>
      <c r="K45" s="57">
        <f>PL!F10/BS!F47</f>
        <v>-8.2507995377462446</v>
      </c>
    </row>
    <row r="46" spans="4:11" x14ac:dyDescent="0.3">
      <c r="D46" s="204"/>
      <c r="E46" s="185"/>
      <c r="F46" s="18"/>
      <c r="G46" s="48"/>
      <c r="H46" s="48"/>
      <c r="I46" s="48"/>
      <c r="J46" s="48"/>
      <c r="K46" s="55"/>
    </row>
    <row r="47" spans="4:11" x14ac:dyDescent="0.3">
      <c r="D47" s="204"/>
      <c r="E47" s="185"/>
      <c r="F47" s="29" t="s">
        <v>181</v>
      </c>
      <c r="G47" s="50">
        <f>PL!B10/Table!G48</f>
        <v>0.66066010640946971</v>
      </c>
      <c r="H47" s="50">
        <f>PL!C10/Table!H48</f>
        <v>0.75470240720173476</v>
      </c>
      <c r="I47" s="50">
        <f>PL!D10/Table!I48</f>
        <v>0.59753515537470003</v>
      </c>
      <c r="J47" s="50">
        <f>PL!E10/Table!J48</f>
        <v>0.48185686724711546</v>
      </c>
      <c r="K47" s="57">
        <f>PL!F10/Table!K48</f>
        <v>0.66950974671081909</v>
      </c>
    </row>
    <row r="48" spans="4:11" x14ac:dyDescent="0.3">
      <c r="D48" s="204"/>
      <c r="E48" s="185"/>
      <c r="F48" s="30" t="s">
        <v>182</v>
      </c>
      <c r="G48" s="19">
        <f>(BS!B38+BS!C38)/2</f>
        <v>195269.27499999999</v>
      </c>
      <c r="H48" s="19">
        <f>(BS!C38+BS!D38)/2</f>
        <v>170956.59</v>
      </c>
      <c r="I48" s="19">
        <f>(BS!D38+BS!E38)/2</f>
        <v>140799.95000000001</v>
      </c>
      <c r="J48" s="19">
        <f>(BS!E38+BS!F38)/2</f>
        <v>125423.075</v>
      </c>
      <c r="K48" s="56">
        <f>(BS!F38+BS!G38)/2</f>
        <v>105466.605</v>
      </c>
    </row>
    <row r="49" spans="4:11" x14ac:dyDescent="0.3">
      <c r="D49" s="204"/>
      <c r="E49" s="185"/>
      <c r="F49" s="18"/>
      <c r="G49" s="19"/>
      <c r="H49" s="19"/>
      <c r="I49" s="19"/>
      <c r="J49" s="19"/>
      <c r="K49" s="56"/>
    </row>
    <row r="50" spans="4:11" x14ac:dyDescent="0.3">
      <c r="D50" s="204"/>
      <c r="E50" s="185"/>
      <c r="F50" s="29" t="s">
        <v>183</v>
      </c>
      <c r="G50" s="50">
        <f>PL!B10/Table!G51</f>
        <v>0.56609455435330258</v>
      </c>
      <c r="H50" s="50">
        <f>PL!C10/Table!H51</f>
        <v>0.64113627320209354</v>
      </c>
      <c r="I50" s="50">
        <f>PL!D10/Table!I51</f>
        <v>0.50853501333656748</v>
      </c>
      <c r="J50" s="50">
        <f>PL!E10/Table!J51</f>
        <v>0.41985325553164377</v>
      </c>
      <c r="K50" s="57">
        <f>PL!F10/Table!K51</f>
        <v>0.53775708486299412</v>
      </c>
    </row>
    <row r="51" spans="4:11" x14ac:dyDescent="0.3">
      <c r="D51" s="205"/>
      <c r="E51" s="186"/>
      <c r="F51" s="58" t="s">
        <v>184</v>
      </c>
      <c r="G51" s="59">
        <f>(BS!B50+BS!C50)/2</f>
        <v>227888.82</v>
      </c>
      <c r="H51" s="59">
        <f>(BS!C50+BS!D50)/2</f>
        <v>201238.57500000001</v>
      </c>
      <c r="I51" s="59">
        <f>(BS!D50+BS!E50)/2</f>
        <v>165441.745</v>
      </c>
      <c r="J51" s="59">
        <f>(BS!E50+BS!F50)/2</f>
        <v>143945.46</v>
      </c>
      <c r="K51" s="60">
        <f>(BS!F50+BS!G50)/2</f>
        <v>131306.34999999998</v>
      </c>
    </row>
    <row r="52" spans="4:11" x14ac:dyDescent="0.3">
      <c r="D52" s="35"/>
      <c r="E52" s="10"/>
      <c r="F52" s="10"/>
      <c r="K52" s="47"/>
    </row>
    <row r="53" spans="4:11" ht="15.75" customHeight="1" x14ac:dyDescent="0.3">
      <c r="D53" s="181">
        <v>4</v>
      </c>
      <c r="E53" s="178" t="s">
        <v>137</v>
      </c>
      <c r="F53" s="77" t="s">
        <v>185</v>
      </c>
      <c r="G53" s="78">
        <f>BS!B52/BS!B8</f>
        <v>0.2832323089647576</v>
      </c>
      <c r="H53" s="78">
        <f>BS!C52/BS!C8</f>
        <v>0.2573108706938228</v>
      </c>
      <c r="I53" s="78">
        <f>BS!D52/BS!D8</f>
        <v>0.35277033860353102</v>
      </c>
      <c r="J53" s="78">
        <f>BS!E52/BS!E8</f>
        <v>0.58605205898036461</v>
      </c>
      <c r="K53" s="79">
        <f>BS!F52/BS!F8</f>
        <v>0.45385851421430873</v>
      </c>
    </row>
    <row r="54" spans="4:11" x14ac:dyDescent="0.3">
      <c r="D54" s="182"/>
      <c r="E54" s="179"/>
      <c r="F54" s="9"/>
      <c r="G54" s="22"/>
      <c r="H54" s="22"/>
      <c r="I54" s="22"/>
      <c r="J54" s="22"/>
      <c r="K54" s="80"/>
    </row>
    <row r="55" spans="4:11" x14ac:dyDescent="0.3">
      <c r="D55" s="182"/>
      <c r="E55" s="179"/>
      <c r="F55" s="21" t="s">
        <v>186</v>
      </c>
      <c r="G55" s="75">
        <f>BS!B52/BS!B50</f>
        <v>0.16330372603066443</v>
      </c>
      <c r="H55" s="75">
        <f>BS!C52/BS!C50</f>
        <v>0.14539402490839295</v>
      </c>
      <c r="I55" s="75">
        <f>BS!D52/BS!D50</f>
        <v>0.18452500632580263</v>
      </c>
      <c r="J55" s="75">
        <f>BS!E52/BS!E50</f>
        <v>0.29055872178783315</v>
      </c>
      <c r="K55" s="81">
        <f>BS!F52/BS!F50</f>
        <v>0.23255891924820052</v>
      </c>
    </row>
    <row r="56" spans="4:11" x14ac:dyDescent="0.3">
      <c r="D56" s="182"/>
      <c r="E56" s="179"/>
      <c r="F56" s="9"/>
      <c r="G56" s="22"/>
      <c r="H56" s="22"/>
      <c r="I56" s="22"/>
      <c r="J56" s="22"/>
      <c r="K56" s="80"/>
    </row>
    <row r="57" spans="4:11" x14ac:dyDescent="0.3">
      <c r="D57" s="182"/>
      <c r="E57" s="179"/>
      <c r="F57" s="21" t="s">
        <v>187</v>
      </c>
      <c r="G57" s="75">
        <f>BS!B8/BS!B50</f>
        <v>0.57657167230516848</v>
      </c>
      <c r="H57" s="75">
        <f>BS!C8/BS!C50</f>
        <v>0.56505201088608115</v>
      </c>
      <c r="I57" s="75">
        <f>BS!D8/BS!D50</f>
        <v>0.52307404034097449</v>
      </c>
      <c r="J57" s="75">
        <f>BS!E8/BS!E50</f>
        <v>0.49578995131142123</v>
      </c>
      <c r="K57" s="81">
        <f>BS!F8/BS!F50</f>
        <v>0.5124040024913753</v>
      </c>
    </row>
    <row r="58" spans="4:11" x14ac:dyDescent="0.3">
      <c r="D58" s="182"/>
      <c r="E58" s="179"/>
      <c r="F58" s="9"/>
      <c r="G58" s="22"/>
      <c r="H58" s="22"/>
      <c r="I58" s="22"/>
      <c r="J58" s="22"/>
      <c r="K58" s="80"/>
    </row>
    <row r="59" spans="4:11" x14ac:dyDescent="0.3">
      <c r="D59" s="182"/>
      <c r="E59" s="179"/>
      <c r="F59" s="74" t="s">
        <v>188</v>
      </c>
      <c r="G59" s="76">
        <f>G18/PL!B26</f>
        <v>6.748917497771707</v>
      </c>
      <c r="H59" s="76">
        <f>H18/PL!C26</f>
        <v>16.875655425345979</v>
      </c>
      <c r="I59" s="76">
        <f>I18/PL!D26</f>
        <v>4.9349177057136933</v>
      </c>
      <c r="J59" s="76">
        <f>J18/PL!E26</f>
        <v>3.7431648196475757</v>
      </c>
      <c r="K59" s="82">
        <f>K18/PL!F26</f>
        <v>6.7875038072234544</v>
      </c>
    </row>
    <row r="60" spans="4:11" x14ac:dyDescent="0.3">
      <c r="D60" s="70"/>
      <c r="E60" s="71"/>
      <c r="F60" s="71"/>
      <c r="G60" s="72"/>
      <c r="H60" s="72"/>
      <c r="I60" s="72"/>
      <c r="J60" s="72"/>
      <c r="K60" s="73"/>
    </row>
    <row r="61" spans="4:11" x14ac:dyDescent="0.3">
      <c r="D61" s="190">
        <v>5</v>
      </c>
      <c r="E61" s="193" t="s">
        <v>142</v>
      </c>
      <c r="F61" s="89" t="s">
        <v>189</v>
      </c>
      <c r="G61" s="67">
        <f>(G62/PL!B41)*100</f>
        <v>344.49760765550241</v>
      </c>
      <c r="H61" s="67">
        <f>(H62/PL!C41)*100</f>
        <v>39.014687882496943</v>
      </c>
      <c r="I61" s="67">
        <f>(I62/PL!D41)*100</f>
        <v>30.793865861920306</v>
      </c>
      <c r="J61" s="67">
        <f>(J62/PL!E41)*100</f>
        <v>37.091988130563799</v>
      </c>
      <c r="K61" s="68">
        <f>(K62/PL!F41)*100</f>
        <v>24.95201535508637</v>
      </c>
    </row>
    <row r="62" spans="4:11" x14ac:dyDescent="0.3">
      <c r="D62" s="191"/>
      <c r="E62" s="194"/>
      <c r="F62" s="6" t="s">
        <v>190</v>
      </c>
      <c r="G62" s="51">
        <v>360</v>
      </c>
      <c r="H62" s="51">
        <v>510</v>
      </c>
      <c r="I62" s="51">
        <v>250</v>
      </c>
      <c r="J62" s="51">
        <v>100</v>
      </c>
      <c r="K62" s="61">
        <v>130</v>
      </c>
    </row>
    <row r="63" spans="4:11" x14ac:dyDescent="0.3">
      <c r="D63" s="191"/>
      <c r="E63" s="194"/>
      <c r="F63" s="84"/>
      <c r="G63" s="85"/>
      <c r="H63" s="85"/>
      <c r="I63" s="85"/>
      <c r="J63" s="85"/>
      <c r="K63" s="90"/>
    </row>
    <row r="64" spans="4:11" x14ac:dyDescent="0.3">
      <c r="D64" s="191"/>
      <c r="E64" s="194"/>
      <c r="F64" s="83" t="s">
        <v>191</v>
      </c>
      <c r="G64" s="69">
        <f>PL!B41/PL!B39</f>
        <v>8.2422349470761755</v>
      </c>
      <c r="H64" s="69">
        <f>PL!C41/PL!C39</f>
        <v>4.839635250256384</v>
      </c>
      <c r="I64" s="69">
        <f>PL!D41/PL!D39</f>
        <v>5.6977927501140471</v>
      </c>
      <c r="J64" s="69">
        <f>PL!E41/PL!E39</f>
        <v>4.5811384876805441</v>
      </c>
      <c r="K64" s="91">
        <f>PL!F41/PL!F39</f>
        <v>5.6680276460496239</v>
      </c>
    </row>
    <row r="65" spans="4:11" x14ac:dyDescent="0.3">
      <c r="D65" s="191"/>
      <c r="E65" s="194"/>
      <c r="F65" s="86"/>
      <c r="G65" s="85"/>
      <c r="H65" s="85"/>
      <c r="I65" s="85"/>
      <c r="J65" s="85"/>
      <c r="K65" s="90"/>
    </row>
    <row r="66" spans="4:11" x14ac:dyDescent="0.3">
      <c r="D66" s="191"/>
      <c r="E66" s="194"/>
      <c r="F66" s="83" t="s">
        <v>192</v>
      </c>
      <c r="G66" s="69">
        <f>G67/G69</f>
        <v>4.1161725230655284</v>
      </c>
      <c r="H66" s="69">
        <f t="shared" ref="H66:K66" si="5">H67/H69</f>
        <v>3.0383489666791714</v>
      </c>
      <c r="I66" s="69">
        <f t="shared" si="5"/>
        <v>3.4903462073597518</v>
      </c>
      <c r="J66" s="69">
        <f t="shared" si="5"/>
        <v>2.0237723766970279</v>
      </c>
      <c r="K66" s="91">
        <f t="shared" si="5"/>
        <v>2.599371305018606</v>
      </c>
    </row>
    <row r="67" spans="4:11" x14ac:dyDescent="0.3">
      <c r="D67" s="191"/>
      <c r="E67" s="194"/>
      <c r="F67" s="6" t="s">
        <v>193</v>
      </c>
      <c r="G67" s="85">
        <f>PL!B41*Table!G68</f>
        <v>127714.33715078954</v>
      </c>
      <c r="H67" s="85">
        <f>PL!C41*Table!H68</f>
        <v>159762.07038055852</v>
      </c>
      <c r="I67" s="85">
        <f>PL!D41*Table!I68</f>
        <v>97306.733652665192</v>
      </c>
      <c r="J67" s="85">
        <f>PL!E41*Table!J68</f>
        <v>30894.281733220054</v>
      </c>
      <c r="K67" s="90">
        <f>PL!F41*Table!K68</f>
        <v>59702.412121093446</v>
      </c>
    </row>
    <row r="68" spans="4:11" x14ac:dyDescent="0.3">
      <c r="D68" s="191"/>
      <c r="E68" s="194"/>
      <c r="F68" s="6" t="s">
        <v>194</v>
      </c>
      <c r="G68" s="85">
        <f>PL!B33/PL!B39</f>
        <v>1222.1467669932013</v>
      </c>
      <c r="H68" s="85">
        <f>PL!C33/PL!C39</f>
        <v>122.21700610507843</v>
      </c>
      <c r="I68" s="85">
        <f>PL!D33/PL!D39</f>
        <v>119.85802014247113</v>
      </c>
      <c r="J68" s="85">
        <f>PL!E33/PL!E39</f>
        <v>114.59303313508921</v>
      </c>
      <c r="K68" s="90">
        <f>PL!F33/PL!F39</f>
        <v>114.5919618447091</v>
      </c>
    </row>
    <row r="69" spans="4:11" x14ac:dyDescent="0.3">
      <c r="D69" s="191"/>
      <c r="E69" s="194"/>
      <c r="F69" s="6" t="s">
        <v>195</v>
      </c>
      <c r="G69" s="51">
        <v>31027.45</v>
      </c>
      <c r="H69" s="51">
        <v>52581.87</v>
      </c>
      <c r="I69" s="51">
        <v>27878.82</v>
      </c>
      <c r="J69" s="51">
        <v>15265.69</v>
      </c>
      <c r="K69" s="61">
        <v>22968.02</v>
      </c>
    </row>
    <row r="70" spans="4:11" x14ac:dyDescent="0.3">
      <c r="D70" s="191"/>
      <c r="E70" s="194"/>
      <c r="F70" s="86"/>
      <c r="G70" s="85"/>
      <c r="H70" s="85"/>
      <c r="I70" s="85"/>
      <c r="J70" s="85"/>
      <c r="K70" s="90"/>
    </row>
    <row r="71" spans="4:11" x14ac:dyDescent="0.3">
      <c r="D71" s="191"/>
      <c r="E71" s="194"/>
      <c r="F71" s="83" t="s">
        <v>196</v>
      </c>
      <c r="G71" s="69">
        <f>G72/G73</f>
        <v>21.217474541154957</v>
      </c>
      <c r="H71" s="69">
        <f t="shared" ref="H71:K71" si="6">H72/H73</f>
        <v>39.907003442658301</v>
      </c>
      <c r="I71" s="69">
        <f t="shared" si="6"/>
        <v>39.916221510412825</v>
      </c>
      <c r="J71" s="69">
        <f t="shared" si="6"/>
        <v>26.577349038625645</v>
      </c>
      <c r="K71" s="91">
        <f t="shared" si="6"/>
        <v>27.739709410815056</v>
      </c>
    </row>
    <row r="72" spans="4:11" x14ac:dyDescent="0.3">
      <c r="D72" s="191"/>
      <c r="E72" s="194"/>
      <c r="F72" s="6" t="s">
        <v>197</v>
      </c>
      <c r="G72" s="85">
        <f>(PL!B33/PL!B10)*100</f>
        <v>12.011096794877659</v>
      </c>
      <c r="H72" s="85">
        <f>(PL!C33/PL!C10)*100</f>
        <v>25.58582746188906</v>
      </c>
      <c r="I72" s="85">
        <f>(PL!D33/PL!D10)*100</f>
        <v>20.298796238143169</v>
      </c>
      <c r="J72" s="85">
        <f>(PL!E33/PL!E10)*100</f>
        <v>11.15858651726778</v>
      </c>
      <c r="K72" s="90">
        <f>(PL!F33/PL!F10)*100</f>
        <v>14.917225267706469</v>
      </c>
    </row>
    <row r="73" spans="4:11" x14ac:dyDescent="0.3">
      <c r="D73" s="191"/>
      <c r="E73" s="194"/>
      <c r="F73" s="87" t="s">
        <v>198</v>
      </c>
      <c r="G73" s="85">
        <f>PL!B10/Table!G74</f>
        <v>0.56609455435330258</v>
      </c>
      <c r="H73" s="85">
        <f>PL!C10/Table!H74</f>
        <v>0.64113627320209354</v>
      </c>
      <c r="I73" s="85">
        <f>PL!D10/Table!I74</f>
        <v>0.50853501333656748</v>
      </c>
      <c r="J73" s="85">
        <f>PL!E10/Table!J74</f>
        <v>0.41985325553164377</v>
      </c>
      <c r="K73" s="90">
        <f>PL!F10/Table!K74</f>
        <v>0.53775708486299412</v>
      </c>
    </row>
    <row r="74" spans="4:11" x14ac:dyDescent="0.3">
      <c r="D74" s="192"/>
      <c r="E74" s="195"/>
      <c r="F74" s="92" t="s">
        <v>199</v>
      </c>
      <c r="G74" s="93">
        <f>(BS!B50+BS!C50)/2</f>
        <v>227888.82</v>
      </c>
      <c r="H74" s="93">
        <f>(BS!C50+BS!D50)/2</f>
        <v>201238.57500000001</v>
      </c>
      <c r="I74" s="93">
        <f>(BS!D50+BS!E50)/2</f>
        <v>165441.745</v>
      </c>
      <c r="J74" s="93">
        <f>(BS!E50+BS!F50)/2</f>
        <v>143945.46</v>
      </c>
      <c r="K74" s="94">
        <f>(BS!F50+BS!G50)/2</f>
        <v>131306.34999999998</v>
      </c>
    </row>
  </sheetData>
  <mergeCells count="10">
    <mergeCell ref="E4:E9"/>
    <mergeCell ref="D4:D9"/>
    <mergeCell ref="D11:D32"/>
    <mergeCell ref="E34:E51"/>
    <mergeCell ref="D34:D51"/>
    <mergeCell ref="E53:E59"/>
    <mergeCell ref="D53:D59"/>
    <mergeCell ref="D61:D74"/>
    <mergeCell ref="E61:E74"/>
    <mergeCell ref="E11:E32"/>
  </mergeCells>
  <pageMargins left="0.7" right="0.7" top="0.75" bottom="0.75" header="0.3" footer="0.3"/>
  <pageSetup orientation="portrait" r:id="rId1"/>
  <ignoredErrors>
    <ignoredError sqref="G13 H13:K13"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4D20-7602-4F13-A24A-C1FA3BDF2075}">
  <dimension ref="A1"/>
  <sheetViews>
    <sheetView workbookViewId="0">
      <selection activeCell="M411" sqref="M411"/>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ce6054b-fca5-484b-bb91-bc29c9f60df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DDFC1DA5D64849A8480B849DBC4BFD" ma:contentTypeVersion="8" ma:contentTypeDescription="Create a new document." ma:contentTypeScope="" ma:versionID="ac61fd1881f154e75c4d6e1b4c8040a6">
  <xsd:schema xmlns:xsd="http://www.w3.org/2001/XMLSchema" xmlns:xs="http://www.w3.org/2001/XMLSchema" xmlns:p="http://schemas.microsoft.com/office/2006/metadata/properties" xmlns:ns3="8ce6054b-fca5-484b-bb91-bc29c9f60df1" xmlns:ns4="1b68f2a0-e56c-4a78-b91d-d9ad978e2000" targetNamespace="http://schemas.microsoft.com/office/2006/metadata/properties" ma:root="true" ma:fieldsID="cf43b08fc22d1f69440bdf20941846f3" ns3:_="" ns4:_="">
    <xsd:import namespace="8ce6054b-fca5-484b-bb91-bc29c9f60df1"/>
    <xsd:import namespace="1b68f2a0-e56c-4a78-b91d-d9ad978e200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6054b-fca5-484b-bb91-bc29c9f60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8f2a0-e56c-4a78-b91d-d9ad978e200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55359A-9658-4B6A-88B3-51B2CE9A21D1}">
  <ds:schemaRefs>
    <ds:schemaRef ds:uri="http://schemas.microsoft.com/office/2006/metadata/properties"/>
    <ds:schemaRef ds:uri="http://schemas.microsoft.com/office/infopath/2007/PartnerControls"/>
    <ds:schemaRef ds:uri="8ce6054b-fca5-484b-bb91-bc29c9f60df1"/>
  </ds:schemaRefs>
</ds:datastoreItem>
</file>

<file path=customXml/itemProps2.xml><?xml version="1.0" encoding="utf-8"?>
<ds:datastoreItem xmlns:ds="http://schemas.openxmlformats.org/officeDocument/2006/customXml" ds:itemID="{920546DE-90AB-4EAC-95A1-833F7CFA9A51}">
  <ds:schemaRefs>
    <ds:schemaRef ds:uri="http://schemas.microsoft.com/sharepoint/v3/contenttype/forms"/>
  </ds:schemaRefs>
</ds:datastoreItem>
</file>

<file path=customXml/itemProps3.xml><?xml version="1.0" encoding="utf-8"?>
<ds:datastoreItem xmlns:ds="http://schemas.openxmlformats.org/officeDocument/2006/customXml" ds:itemID="{50F95898-3DAF-4A11-A254-363ACC1A85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6054b-fca5-484b-bb91-bc29c9f60df1"/>
    <ds:schemaRef ds:uri="1b68f2a0-e56c-4a78-b91d-d9ad978e20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BS</vt:lpstr>
      <vt:lpstr>PL</vt:lpstr>
      <vt:lpstr>Formulas</vt:lpstr>
      <vt:lpstr>Table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Naisarg</dc:creator>
  <cp:keywords/>
  <dc:description/>
  <cp:lastModifiedBy>Prathmesh Talhande</cp:lastModifiedBy>
  <cp:revision/>
  <dcterms:created xsi:type="dcterms:W3CDTF">2023-09-21T07:27:24Z</dcterms:created>
  <dcterms:modified xsi:type="dcterms:W3CDTF">2024-01-06T20:45:59Z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0x010100BFDDFC1DA5D64849A8480B849DBC4BFD</vt:lpwstr>
  </property>
</Properties>
</file>