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cr7/Desktop/NITT/CERN/QC5-T:P_Study/"/>
    </mc:Choice>
  </mc:AlternateContent>
  <xr:revisionPtr revIDLastSave="0" documentId="13_ncr:1_{CD2B53A7-A275-F042-82B5-72D94126479F}" xr6:coauthVersionLast="34" xr6:coauthVersionMax="34" xr10:uidLastSave="{00000000-0000-0000-0000-000000000000}"/>
  <bookViews>
    <workbookView xWindow="0" yWindow="0" windowWidth="25600" windowHeight="16000" xr2:uid="{D5EFA3D5-D234-B34D-BABB-54533C0C4086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J7" i="1"/>
  <c r="AC5" i="1"/>
  <c r="AC6" i="1"/>
  <c r="AC4" i="1"/>
  <c r="AQ4" i="1" s="1"/>
  <c r="AY4" i="1" s="1"/>
  <c r="AX4" i="1"/>
  <c r="AX5" i="1"/>
  <c r="AX6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Q5" i="1"/>
  <c r="AQ6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5" i="1"/>
  <c r="AJ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3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5" i="1"/>
  <c r="S6" i="1"/>
  <c r="S4" i="1"/>
  <c r="S25" i="1"/>
  <c r="S26" i="1"/>
  <c r="R4" i="1" l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5" i="1"/>
  <c r="O6" i="1"/>
  <c r="O4" i="1"/>
  <c r="P5" i="1" l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4" i="1"/>
  <c r="T38" i="1"/>
  <c r="T35" i="1"/>
  <c r="T36" i="1"/>
  <c r="T37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</calcChain>
</file>

<file path=xl/sharedStrings.xml><?xml version="1.0" encoding="utf-8"?>
<sst xmlns="http://schemas.openxmlformats.org/spreadsheetml/2006/main" count="96" uniqueCount="63">
  <si>
    <t>Imon Equiv</t>
  </si>
  <si>
    <t>V_mon</t>
  </si>
  <si>
    <t>V_Drift</t>
  </si>
  <si>
    <t>Rate</t>
  </si>
  <si>
    <t>Rate Err</t>
  </si>
  <si>
    <t>Current</t>
  </si>
  <si>
    <t>Current Err</t>
  </si>
  <si>
    <t>Gain</t>
  </si>
  <si>
    <t>Gain Err</t>
  </si>
  <si>
    <t>Detector Name</t>
  </si>
  <si>
    <t>Production Site</t>
  </si>
  <si>
    <t>CERN</t>
  </si>
  <si>
    <t>PAKISTAN</t>
  </si>
  <si>
    <t>(uA)</t>
  </si>
  <si>
    <t>(V)</t>
  </si>
  <si>
    <t>(Hz)</t>
  </si>
  <si>
    <t>(A)</t>
  </si>
  <si>
    <t>(A.U.)</t>
  </si>
  <si>
    <t>(mBar)</t>
  </si>
  <si>
    <t>(K)</t>
  </si>
  <si>
    <t>Avg Pressure</t>
  </si>
  <si>
    <t>Avg Temperature</t>
  </si>
  <si>
    <t>FRASCATI</t>
  </si>
  <si>
    <t>BARI</t>
  </si>
  <si>
    <t>GE11-X-S-PAKISTAN-0002</t>
  </si>
  <si>
    <t>GE11-X-S-PAKISTAN-0001</t>
  </si>
  <si>
    <t>GE11-X-S-FRASCATI-0001</t>
  </si>
  <si>
    <t>GE11-X-S-FRASCATI-0002</t>
  </si>
  <si>
    <t>GE11-X-S-CERN-0001</t>
  </si>
  <si>
    <t>GE11-X-S-CERN-0002</t>
  </si>
  <si>
    <t>GE11-X-S-CERN-0003</t>
  </si>
  <si>
    <t>GE11-X-S-CERN-0004</t>
  </si>
  <si>
    <t>GE11-X-S-CERN-0005</t>
  </si>
  <si>
    <t>GE11-X-S-CERN-0006</t>
  </si>
  <si>
    <t>GE11-X-S-CERN-0030</t>
  </si>
  <si>
    <t>GE11-X-S-BARI-0001</t>
  </si>
  <si>
    <t>GE11-X-S-BARI-0002</t>
  </si>
  <si>
    <t>GE11-X-S-BARI-0003</t>
  </si>
  <si>
    <t>GE11-X-S-BARI-0004</t>
  </si>
  <si>
    <t>GE11-X-S-BARI-0005</t>
  </si>
  <si>
    <t>GE11-X-S-BARI-0006</t>
  </si>
  <si>
    <t>GE11-X-S-BARI-0007</t>
  </si>
  <si>
    <t>GE11-X-S-BARI-0008</t>
  </si>
  <si>
    <t>GE11-X-S-BARI-0009</t>
  </si>
  <si>
    <t>GE11-X-S-BARI-0010</t>
  </si>
  <si>
    <t>GE11-X-S-BARI-0011</t>
  </si>
  <si>
    <t>GE11-X-S-BARI-0012</t>
  </si>
  <si>
    <t>GE11-X-S-BARI-0013</t>
  </si>
  <si>
    <t>S.No.</t>
  </si>
  <si>
    <t>G_Norm</t>
  </si>
  <si>
    <t>P/P0</t>
  </si>
  <si>
    <t>T/P</t>
  </si>
  <si>
    <t>T/T0</t>
  </si>
  <si>
    <t>Corrected Current</t>
  </si>
  <si>
    <t>Corrected Gain</t>
  </si>
  <si>
    <t>(exponential fit)</t>
  </si>
  <si>
    <t>Gain corr pressure</t>
  </si>
  <si>
    <t>Gain corr temp</t>
  </si>
  <si>
    <t>Gain press corr 2</t>
  </si>
  <si>
    <t>P^2</t>
  </si>
  <si>
    <t>(bar^2)</t>
  </si>
  <si>
    <t>Gain Psq corr</t>
  </si>
  <si>
    <t>Abs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</si>
</sst>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788931050504766E-2"/>
                  <c:y val="-0.2749795193739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2.1180090548467253E-2"/>
                  <c:y val="-0.16704127987499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Sheet1!$K$3:$K$52</c:f>
                <c:numCache>
                  <c:formatCode>General</c:formatCode>
                  <c:ptCount val="50"/>
                  <c:pt idx="0">
                    <c:v>69.738762916989401</c:v>
                  </c:pt>
                  <c:pt idx="1">
                    <c:v>78.024191849300422</c:v>
                  </c:pt>
                  <c:pt idx="2">
                    <c:v>93.802463730726387</c:v>
                  </c:pt>
                  <c:pt idx="3">
                    <c:v>46.048134849401073</c:v>
                  </c:pt>
                  <c:pt idx="4">
                    <c:v>225.9843067184737</c:v>
                  </c:pt>
                  <c:pt idx="5">
                    <c:v>630.99162560279808</c:v>
                  </c:pt>
                  <c:pt idx="6">
                    <c:v>43.340841003976614</c:v>
                  </c:pt>
                  <c:pt idx="7">
                    <c:v>384.2676575736196</c:v>
                  </c:pt>
                  <c:pt idx="8">
                    <c:v>97.039544132273846</c:v>
                  </c:pt>
                  <c:pt idx="9">
                    <c:v>56.524977521961247</c:v>
                  </c:pt>
                  <c:pt idx="10">
                    <c:v>374.94047358616018</c:v>
                  </c:pt>
                  <c:pt idx="11">
                    <c:v>211.77241732745546</c:v>
                  </c:pt>
                  <c:pt idx="12">
                    <c:v>34.599464680772513</c:v>
                  </c:pt>
                  <c:pt idx="13">
                    <c:v>32.323100767909978</c:v>
                  </c:pt>
                  <c:pt idx="14">
                    <c:v>34.214378400698948</c:v>
                  </c:pt>
                  <c:pt idx="15">
                    <c:v>65.236508639466308</c:v>
                  </c:pt>
                  <c:pt idx="16">
                    <c:v>26.955748661688705</c:v>
                  </c:pt>
                  <c:pt idx="17">
                    <c:v>44.208334933350109</c:v>
                  </c:pt>
                  <c:pt idx="18">
                    <c:v>213.05943047885685</c:v>
                  </c:pt>
                  <c:pt idx="19">
                    <c:v>192.17867602313166</c:v>
                  </c:pt>
                  <c:pt idx="20">
                    <c:v>172.83646260118741</c:v>
                  </c:pt>
                  <c:pt idx="21">
                    <c:v>257.1544366205236</c:v>
                  </c:pt>
                  <c:pt idx="22">
                    <c:v>225.9843067184737</c:v>
                  </c:pt>
                  <c:pt idx="23">
                    <c:v>971.45773428628456</c:v>
                  </c:pt>
                </c:numCache>
              </c:numRef>
            </c:plus>
            <c:minus>
              <c:numRef>
                <c:f>Sheet1!$K$3:$K$52</c:f>
                <c:numCache>
                  <c:formatCode>General</c:formatCode>
                  <c:ptCount val="50"/>
                  <c:pt idx="0">
                    <c:v>69.738762916989401</c:v>
                  </c:pt>
                  <c:pt idx="1">
                    <c:v>78.024191849300422</c:v>
                  </c:pt>
                  <c:pt idx="2">
                    <c:v>93.802463730726387</c:v>
                  </c:pt>
                  <c:pt idx="3">
                    <c:v>46.048134849401073</c:v>
                  </c:pt>
                  <c:pt idx="4">
                    <c:v>225.9843067184737</c:v>
                  </c:pt>
                  <c:pt idx="5">
                    <c:v>630.99162560279808</c:v>
                  </c:pt>
                  <c:pt idx="6">
                    <c:v>43.340841003976614</c:v>
                  </c:pt>
                  <c:pt idx="7">
                    <c:v>384.2676575736196</c:v>
                  </c:pt>
                  <c:pt idx="8">
                    <c:v>97.039544132273846</c:v>
                  </c:pt>
                  <c:pt idx="9">
                    <c:v>56.524977521961247</c:v>
                  </c:pt>
                  <c:pt idx="10">
                    <c:v>374.94047358616018</c:v>
                  </c:pt>
                  <c:pt idx="11">
                    <c:v>211.77241732745546</c:v>
                  </c:pt>
                  <c:pt idx="12">
                    <c:v>34.599464680772513</c:v>
                  </c:pt>
                  <c:pt idx="13">
                    <c:v>32.323100767909978</c:v>
                  </c:pt>
                  <c:pt idx="14">
                    <c:v>34.214378400698948</c:v>
                  </c:pt>
                  <c:pt idx="15">
                    <c:v>65.236508639466308</c:v>
                  </c:pt>
                  <c:pt idx="16">
                    <c:v>26.955748661688705</c:v>
                  </c:pt>
                  <c:pt idx="17">
                    <c:v>44.208334933350109</c:v>
                  </c:pt>
                  <c:pt idx="18">
                    <c:v>213.05943047885685</c:v>
                  </c:pt>
                  <c:pt idx="19">
                    <c:v>192.17867602313166</c:v>
                  </c:pt>
                  <c:pt idx="20">
                    <c:v>172.83646260118741</c:v>
                  </c:pt>
                  <c:pt idx="21">
                    <c:v>257.1544366205236</c:v>
                  </c:pt>
                  <c:pt idx="22">
                    <c:v>225.9843067184737</c:v>
                  </c:pt>
                  <c:pt idx="23">
                    <c:v>971.45773428628456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Sheet1!$L$3:$L$52</c:f>
              <c:numCache>
                <c:formatCode>General</c:formatCode>
                <c:ptCount val="50"/>
                <c:pt idx="1">
                  <c:v>946</c:v>
                </c:pt>
                <c:pt idx="2">
                  <c:v>947</c:v>
                </c:pt>
                <c:pt idx="3">
                  <c:v>1005.3945091106423</c:v>
                </c:pt>
                <c:pt idx="5">
                  <c:v>968</c:v>
                </c:pt>
                <c:pt idx="6">
                  <c:v>970</c:v>
                </c:pt>
                <c:pt idx="7">
                  <c:v>970.625</c:v>
                </c:pt>
                <c:pt idx="8">
                  <c:v>969</c:v>
                </c:pt>
                <c:pt idx="9">
                  <c:v>977</c:v>
                </c:pt>
                <c:pt idx="10">
                  <c:v>964</c:v>
                </c:pt>
                <c:pt idx="11">
                  <c:v>1017.5333333333333</c:v>
                </c:pt>
                <c:pt idx="12">
                  <c:v>1008.5</c:v>
                </c:pt>
                <c:pt idx="13">
                  <c:v>1012.2714285714286</c:v>
                </c:pt>
                <c:pt idx="14">
                  <c:v>1006.4714285714286</c:v>
                </c:pt>
                <c:pt idx="15">
                  <c:v>991.1875</c:v>
                </c:pt>
                <c:pt idx="16">
                  <c:v>1013.6666666666666</c:v>
                </c:pt>
                <c:pt idx="17">
                  <c:v>996.48666666666691</c:v>
                </c:pt>
                <c:pt idx="18">
                  <c:v>1013.6153846153846</c:v>
                </c:pt>
                <c:pt idx="19">
                  <c:v>1003</c:v>
                </c:pt>
                <c:pt idx="20">
                  <c:v>1005.7142857142857</c:v>
                </c:pt>
                <c:pt idx="21">
                  <c:v>1009.8461538461538</c:v>
                </c:pt>
                <c:pt idx="22">
                  <c:v>1011</c:v>
                </c:pt>
                <c:pt idx="23">
                  <c:v>1003.5625</c:v>
                </c:pt>
              </c:numCache>
            </c:numRef>
          </c:xVal>
          <c:yVal>
            <c:numRef>
              <c:f>Sheet1!$Q$3:$Q$52</c:f>
              <c:numCache>
                <c:formatCode>General</c:formatCode>
                <c:ptCount val="50"/>
                <c:pt idx="0" formatCode="0.00E+00">
                  <c:v>6264.91307190715</c:v>
                </c:pt>
                <c:pt idx="1">
                  <c:v>7139.611308739667</c:v>
                </c:pt>
                <c:pt idx="2">
                  <c:v>8044.1129591285071</c:v>
                </c:pt>
                <c:pt idx="3">
                  <c:v>564.59561456754398</c:v>
                </c:pt>
                <c:pt idx="4">
                  <c:v>2574.0271111853499</c:v>
                </c:pt>
                <c:pt idx="5">
                  <c:v>7782.3430780354129</c:v>
                </c:pt>
                <c:pt idx="6">
                  <c:v>4504.6267357735333</c:v>
                </c:pt>
                <c:pt idx="7">
                  <c:v>6522.6851721467838</c:v>
                </c:pt>
                <c:pt idx="8">
                  <c:v>10179.924782989776</c:v>
                </c:pt>
                <c:pt idx="9">
                  <c:v>5260.42497440443</c:v>
                </c:pt>
                <c:pt idx="10">
                  <c:v>4149.5870862000775</c:v>
                </c:pt>
                <c:pt idx="11">
                  <c:v>2343.8158991126329</c:v>
                </c:pt>
                <c:pt idx="12">
                  <c:v>3092.4934424469375</c:v>
                </c:pt>
                <c:pt idx="13">
                  <c:v>2843.6011629181203</c:v>
                </c:pt>
                <c:pt idx="14">
                  <c:v>3138.9026064418135</c:v>
                </c:pt>
                <c:pt idx="15">
                  <c:v>5534.8427757022173</c:v>
                </c:pt>
                <c:pt idx="16">
                  <c:v>2564.2507364580747</c:v>
                </c:pt>
                <c:pt idx="17">
                  <c:v>4026.4719501318486</c:v>
                </c:pt>
                <c:pt idx="18">
                  <c:v>2348.0867758592917</c:v>
                </c:pt>
                <c:pt idx="19">
                  <c:v>2186.25192095172</c:v>
                </c:pt>
                <c:pt idx="20">
                  <c:v>1712.2661307093467</c:v>
                </c:pt>
                <c:pt idx="21">
                  <c:v>3017.5129416342074</c:v>
                </c:pt>
                <c:pt idx="22">
                  <c:v>2574.0271111853499</c:v>
                </c:pt>
                <c:pt idx="23">
                  <c:v>3425.9162972178538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6-2A43-B881-1A13F593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08639"/>
        <c:axId val="546387455"/>
      </c:scatterChart>
      <c:valAx>
        <c:axId val="5470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87455"/>
        <c:crosses val="autoZero"/>
        <c:crossBetween val="midCat"/>
      </c:valAx>
      <c:valAx>
        <c:axId val="546387455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0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4060073014331"/>
          <c:y val="0.11697241244909037"/>
          <c:w val="0.85485043011715145"/>
          <c:h val="0.862768292976903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Sheet1!$T$34:$T$57</c:f>
              <c:numCache>
                <c:formatCode>General</c:formatCode>
                <c:ptCount val="24"/>
                <c:pt idx="1">
                  <c:v>-9.0261274581839886E-5</c:v>
                </c:pt>
                <c:pt idx="2">
                  <c:v>-1.0158876663167191E-4</c:v>
                </c:pt>
                <c:pt idx="3">
                  <c:v>-6.7156760854339827E-6</c:v>
                </c:pt>
                <c:pt idx="4">
                  <c:v>2.8513177637057324E-2</c:v>
                </c:pt>
                <c:pt idx="5">
                  <c:v>-9.6148337644626642E-5</c:v>
                </c:pt>
                <c:pt idx="6">
                  <c:v>-5.5538333234476359E-5</c:v>
                </c:pt>
                <c:pt idx="7">
                  <c:v>-8.0367488896339534E-5</c:v>
                </c:pt>
                <c:pt idx="8">
                  <c:v>-1.2563974810636205E-4</c:v>
                </c:pt>
                <c:pt idx="9">
                  <c:v>-6.4391504146697331E-5</c:v>
                </c:pt>
                <c:pt idx="10">
                  <c:v>-5.147977311909179E-5</c:v>
                </c:pt>
                <c:pt idx="11">
                  <c:v>-2.7545967888217624E-5</c:v>
                </c:pt>
                <c:pt idx="12">
                  <c:v>-3.66707842672686E-5</c:v>
                </c:pt>
                <c:pt idx="13">
                  <c:v>-3.3593657134975546E-5</c:v>
                </c:pt>
                <c:pt idx="14">
                  <c:v>-3.7296204739559077E-5</c:v>
                </c:pt>
                <c:pt idx="15">
                  <c:v>-6.6779767990297325E-5</c:v>
                </c:pt>
                <c:pt idx="16">
                  <c:v>-3.0251733595094402E-5</c:v>
                </c:pt>
                <c:pt idx="17">
                  <c:v>-4.8322133856144887E-5</c:v>
                </c:pt>
                <c:pt idx="18">
                  <c:v>-2.7702943492027808E-5</c:v>
                </c:pt>
                <c:pt idx="19">
                  <c:v>-2.6066884866640743E-5</c:v>
                </c:pt>
                <c:pt idx="20">
                  <c:v>-2.0360350413971082E-5</c:v>
                </c:pt>
                <c:pt idx="21">
                  <c:v>-3.5733916584060006E-5</c:v>
                </c:pt>
                <c:pt idx="22">
                  <c:v>-3.0447253630289302E-5</c:v>
                </c:pt>
                <c:pt idx="23">
                  <c:v>-4.0824598657590156E-5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2-CE48-B303-744DCB3A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77983"/>
        <c:axId val="57271769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62-CE48-B303-744DCB3AC8EC}"/>
              </c:ext>
            </c:extLst>
          </c:dPt>
          <c:xVal>
            <c:numRef>
              <c:f>Sheet1!$AB$43:$AB$44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Sheet1!$AC$43:$AC$44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62-CE48-B303-744DCB3A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77983"/>
        <c:axId val="572717695"/>
      </c:scatterChart>
      <c:valAx>
        <c:axId val="5725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7695"/>
        <c:crosses val="autoZero"/>
        <c:crossBetween val="midCat"/>
      </c:valAx>
      <c:valAx>
        <c:axId val="5727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Gain_Norm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6.26E+03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8096019247594054E-2"/>
                  <c:y val="-0.58195027704870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Sheet1!$L$4:$L$26</c:f>
              <c:numCache>
                <c:formatCode>General</c:formatCode>
                <c:ptCount val="23"/>
                <c:pt idx="0">
                  <c:v>946</c:v>
                </c:pt>
                <c:pt idx="1">
                  <c:v>947</c:v>
                </c:pt>
                <c:pt idx="2">
                  <c:v>1005.3945091106423</c:v>
                </c:pt>
                <c:pt idx="4">
                  <c:v>968</c:v>
                </c:pt>
                <c:pt idx="5">
                  <c:v>970</c:v>
                </c:pt>
                <c:pt idx="6">
                  <c:v>970.625</c:v>
                </c:pt>
                <c:pt idx="7">
                  <c:v>969</c:v>
                </c:pt>
                <c:pt idx="8">
                  <c:v>977</c:v>
                </c:pt>
                <c:pt idx="9">
                  <c:v>964</c:v>
                </c:pt>
                <c:pt idx="10">
                  <c:v>1017.5333333333333</c:v>
                </c:pt>
                <c:pt idx="11">
                  <c:v>1008.5</c:v>
                </c:pt>
                <c:pt idx="12">
                  <c:v>1012.2714285714286</c:v>
                </c:pt>
                <c:pt idx="13">
                  <c:v>1006.4714285714286</c:v>
                </c:pt>
                <c:pt idx="14">
                  <c:v>991.1875</c:v>
                </c:pt>
                <c:pt idx="15">
                  <c:v>1013.6666666666666</c:v>
                </c:pt>
                <c:pt idx="16">
                  <c:v>996.48666666666691</c:v>
                </c:pt>
                <c:pt idx="17">
                  <c:v>1013.6153846153846</c:v>
                </c:pt>
                <c:pt idx="18">
                  <c:v>1003</c:v>
                </c:pt>
                <c:pt idx="19">
                  <c:v>1005.7142857142857</c:v>
                </c:pt>
                <c:pt idx="20">
                  <c:v>1009.8461538461538</c:v>
                </c:pt>
                <c:pt idx="21">
                  <c:v>1011</c:v>
                </c:pt>
                <c:pt idx="22">
                  <c:v>1003.5625</c:v>
                </c:pt>
              </c:numCache>
            </c:numRef>
          </c:xVal>
          <c:yVal>
            <c:numRef>
              <c:f>Sheet1!$Q$4:$Q$26</c:f>
              <c:numCache>
                <c:formatCode>General</c:formatCode>
                <c:ptCount val="23"/>
                <c:pt idx="0">
                  <c:v>7139.611308739667</c:v>
                </c:pt>
                <c:pt idx="1">
                  <c:v>8044.1129591285071</c:v>
                </c:pt>
                <c:pt idx="2">
                  <c:v>564.59561456754398</c:v>
                </c:pt>
                <c:pt idx="3">
                  <c:v>2574.0271111853499</c:v>
                </c:pt>
                <c:pt idx="4">
                  <c:v>7782.3430780354129</c:v>
                </c:pt>
                <c:pt idx="5">
                  <c:v>4504.6267357735333</c:v>
                </c:pt>
                <c:pt idx="6">
                  <c:v>6522.6851721467838</c:v>
                </c:pt>
                <c:pt idx="7">
                  <c:v>10179.924782989776</c:v>
                </c:pt>
                <c:pt idx="8">
                  <c:v>5260.42497440443</c:v>
                </c:pt>
                <c:pt idx="9">
                  <c:v>4149.5870862000775</c:v>
                </c:pt>
                <c:pt idx="10">
                  <c:v>2343.8158991126329</c:v>
                </c:pt>
                <c:pt idx="11">
                  <c:v>3092.4934424469375</c:v>
                </c:pt>
                <c:pt idx="12">
                  <c:v>2843.6011629181203</c:v>
                </c:pt>
                <c:pt idx="13">
                  <c:v>3138.9026064418135</c:v>
                </c:pt>
                <c:pt idx="14">
                  <c:v>5534.8427757022173</c:v>
                </c:pt>
                <c:pt idx="15">
                  <c:v>2564.2507364580747</c:v>
                </c:pt>
                <c:pt idx="16">
                  <c:v>4026.4719501318486</c:v>
                </c:pt>
                <c:pt idx="17">
                  <c:v>2348.0867758592917</c:v>
                </c:pt>
                <c:pt idx="18">
                  <c:v>2186.25192095172</c:v>
                </c:pt>
                <c:pt idx="19">
                  <c:v>1712.2661307093467</c:v>
                </c:pt>
                <c:pt idx="20">
                  <c:v>3017.5129416342074</c:v>
                </c:pt>
                <c:pt idx="21">
                  <c:v>2574.0271111853499</c:v>
                </c:pt>
                <c:pt idx="22">
                  <c:v>3425.9162972178538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1-2845-AA26-FCE94D0D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38640"/>
        <c:axId val="1770080944"/>
      </c:scatterChart>
      <c:valAx>
        <c:axId val="18015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80944"/>
        <c:crosses val="autoZero"/>
        <c:crossBetween val="midCat"/>
      </c:valAx>
      <c:valAx>
        <c:axId val="17700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Sheet1!$P$4:$P$26</c:f>
              <c:numCache>
                <c:formatCode>General</c:formatCode>
                <c:ptCount val="23"/>
                <c:pt idx="0">
                  <c:v>0.3123150105708245</c:v>
                </c:pt>
                <c:pt idx="1">
                  <c:v>0.31230200633579724</c:v>
                </c:pt>
                <c:pt idx="2">
                  <c:v>0.29948257573776293</c:v>
                </c:pt>
                <c:pt idx="4">
                  <c:v>0.3050103305785124</c:v>
                </c:pt>
                <c:pt idx="5">
                  <c:v>0.30427190721649477</c:v>
                </c:pt>
                <c:pt idx="6">
                  <c:v>0.30467482292337406</c:v>
                </c:pt>
                <c:pt idx="7">
                  <c:v>0.3049019607843137</c:v>
                </c:pt>
                <c:pt idx="8">
                  <c:v>0.30261003070624359</c:v>
                </c:pt>
                <c:pt idx="9">
                  <c:v>0.30648340248962652</c:v>
                </c:pt>
                <c:pt idx="10">
                  <c:v>0.29118893183952477</c:v>
                </c:pt>
                <c:pt idx="11">
                  <c:v>0.29262518591968267</c:v>
                </c:pt>
                <c:pt idx="12">
                  <c:v>0.29112039402193085</c:v>
                </c:pt>
                <c:pt idx="13">
                  <c:v>0.29268448469192226</c:v>
                </c:pt>
                <c:pt idx="14">
                  <c:v>0.29866952519074341</c:v>
                </c:pt>
                <c:pt idx="15">
                  <c:v>0.29164419598816177</c:v>
                </c:pt>
                <c:pt idx="16">
                  <c:v>0.29820435797769484</c:v>
                </c:pt>
                <c:pt idx="17">
                  <c:v>0.29075788621588117</c:v>
                </c:pt>
                <c:pt idx="18">
                  <c:v>0.29447490860751074</c:v>
                </c:pt>
                <c:pt idx="19">
                  <c:v>0.29482954545454543</c:v>
                </c:pt>
                <c:pt idx="20">
                  <c:v>0.29283592321755025</c:v>
                </c:pt>
                <c:pt idx="21">
                  <c:v>0.29298343224530166</c:v>
                </c:pt>
                <c:pt idx="22">
                  <c:v>0.29529800087189384</c:v>
                </c:pt>
              </c:numCache>
            </c:numRef>
          </c:xVal>
          <c:yVal>
            <c:numRef>
              <c:f>Sheet1!$Q$4:$Q$26</c:f>
              <c:numCache>
                <c:formatCode>General</c:formatCode>
                <c:ptCount val="23"/>
                <c:pt idx="0">
                  <c:v>7139.611308739667</c:v>
                </c:pt>
                <c:pt idx="1">
                  <c:v>8044.1129591285071</c:v>
                </c:pt>
                <c:pt idx="2">
                  <c:v>564.59561456754398</c:v>
                </c:pt>
                <c:pt idx="3">
                  <c:v>2574.0271111853499</c:v>
                </c:pt>
                <c:pt idx="4">
                  <c:v>7782.3430780354129</c:v>
                </c:pt>
                <c:pt idx="5">
                  <c:v>4504.6267357735333</c:v>
                </c:pt>
                <c:pt idx="6">
                  <c:v>6522.6851721467838</c:v>
                </c:pt>
                <c:pt idx="7">
                  <c:v>10179.924782989776</c:v>
                </c:pt>
                <c:pt idx="8">
                  <c:v>5260.42497440443</c:v>
                </c:pt>
                <c:pt idx="9">
                  <c:v>4149.5870862000775</c:v>
                </c:pt>
                <c:pt idx="10">
                  <c:v>2343.8158991126329</c:v>
                </c:pt>
                <c:pt idx="11">
                  <c:v>3092.4934424469375</c:v>
                </c:pt>
                <c:pt idx="12">
                  <c:v>2843.6011629181203</c:v>
                </c:pt>
                <c:pt idx="13">
                  <c:v>3138.9026064418135</c:v>
                </c:pt>
                <c:pt idx="14">
                  <c:v>5534.8427757022173</c:v>
                </c:pt>
                <c:pt idx="15">
                  <c:v>2564.2507364580747</c:v>
                </c:pt>
                <c:pt idx="16">
                  <c:v>4026.4719501318486</c:v>
                </c:pt>
                <c:pt idx="17">
                  <c:v>2348.0867758592917</c:v>
                </c:pt>
                <c:pt idx="18">
                  <c:v>2186.25192095172</c:v>
                </c:pt>
                <c:pt idx="19">
                  <c:v>1712.2661307093467</c:v>
                </c:pt>
                <c:pt idx="20">
                  <c:v>3017.5129416342074</c:v>
                </c:pt>
                <c:pt idx="21">
                  <c:v>2574.0271111853499</c:v>
                </c:pt>
                <c:pt idx="22">
                  <c:v>3425.9162972178538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E-584C-B266-DB9A1C0FF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0128"/>
        <c:axId val="1775306960"/>
      </c:scatterChart>
      <c:valAx>
        <c:axId val="17973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06960"/>
        <c:crosses val="autoZero"/>
        <c:crossBetween val="midCat"/>
      </c:valAx>
      <c:valAx>
        <c:axId val="17753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0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3474850265919834E-4"/>
                  <c:y val="-0.15965023698142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Sheet1!$L$4:$L$26</c:f>
              <c:numCache>
                <c:formatCode>General</c:formatCode>
                <c:ptCount val="23"/>
                <c:pt idx="0">
                  <c:v>946</c:v>
                </c:pt>
                <c:pt idx="1">
                  <c:v>947</c:v>
                </c:pt>
                <c:pt idx="2">
                  <c:v>1005.3945091106423</c:v>
                </c:pt>
                <c:pt idx="4">
                  <c:v>968</c:v>
                </c:pt>
                <c:pt idx="5">
                  <c:v>970</c:v>
                </c:pt>
                <c:pt idx="6">
                  <c:v>970.625</c:v>
                </c:pt>
                <c:pt idx="7">
                  <c:v>969</c:v>
                </c:pt>
                <c:pt idx="8">
                  <c:v>977</c:v>
                </c:pt>
                <c:pt idx="9">
                  <c:v>964</c:v>
                </c:pt>
                <c:pt idx="10">
                  <c:v>1017.5333333333333</c:v>
                </c:pt>
                <c:pt idx="11">
                  <c:v>1008.5</c:v>
                </c:pt>
                <c:pt idx="12">
                  <c:v>1012.2714285714286</c:v>
                </c:pt>
                <c:pt idx="13">
                  <c:v>1006.4714285714286</c:v>
                </c:pt>
                <c:pt idx="14">
                  <c:v>991.1875</c:v>
                </c:pt>
                <c:pt idx="15">
                  <c:v>1013.6666666666666</c:v>
                </c:pt>
                <c:pt idx="16">
                  <c:v>996.48666666666691</c:v>
                </c:pt>
                <c:pt idx="17">
                  <c:v>1013.6153846153846</c:v>
                </c:pt>
                <c:pt idx="18">
                  <c:v>1003</c:v>
                </c:pt>
                <c:pt idx="19">
                  <c:v>1005.7142857142857</c:v>
                </c:pt>
                <c:pt idx="20">
                  <c:v>1009.8461538461538</c:v>
                </c:pt>
                <c:pt idx="21">
                  <c:v>1011</c:v>
                </c:pt>
                <c:pt idx="22">
                  <c:v>1003.5625</c:v>
                </c:pt>
              </c:numCache>
            </c:numRef>
          </c:xVal>
          <c:yVal>
            <c:numRef>
              <c:f>Sheet1!$AC$4:$AC$26</c:f>
              <c:numCache>
                <c:formatCode>General</c:formatCode>
                <c:ptCount val="23"/>
                <c:pt idx="0">
                  <c:v>607.22291966592627</c:v>
                </c:pt>
                <c:pt idx="1">
                  <c:v>684.13592586387813</c:v>
                </c:pt>
                <c:pt idx="2">
                  <c:v>47.960972519096956</c:v>
                </c:pt>
                <c:pt idx="4">
                  <c:v>661.580526097644</c:v>
                </c:pt>
                <c:pt idx="5">
                  <c:v>382.92463614844445</c:v>
                </c:pt>
                <c:pt idx="6">
                  <c:v>554.46655462845547</c:v>
                </c:pt>
                <c:pt idx="7">
                  <c:v>865.38224265330098</c:v>
                </c:pt>
                <c:pt idx="8">
                  <c:v>447.10904519585642</c:v>
                </c:pt>
                <c:pt idx="9">
                  <c:v>352.78745317614545</c:v>
                </c:pt>
                <c:pt idx="10">
                  <c:v>199.05568323980563</c:v>
                </c:pt>
                <c:pt idx="11">
                  <c:v>262.68399447283184</c:v>
                </c:pt>
                <c:pt idx="12">
                  <c:v>241.52526177435101</c:v>
                </c:pt>
                <c:pt idx="13">
                  <c:v>266.63638099895707</c:v>
                </c:pt>
                <c:pt idx="14">
                  <c:v>470.30022915524381</c:v>
                </c:pt>
                <c:pt idx="15">
                  <c:v>217.79252859379795</c:v>
                </c:pt>
                <c:pt idx="16">
                  <c:v>342.09729304831626</c:v>
                </c:pt>
                <c:pt idx="17">
                  <c:v>199.43301226919638</c:v>
                </c:pt>
                <c:pt idx="18">
                  <c:v>185.72508900515822</c:v>
                </c:pt>
                <c:pt idx="19">
                  <c:v>145.45179910587797</c:v>
                </c:pt>
                <c:pt idx="20">
                  <c:v>256.30843182579838</c:v>
                </c:pt>
                <c:pt idx="21">
                  <c:v>218.63384971134536</c:v>
                </c:pt>
                <c:pt idx="22">
                  <c:v>291.03313526677698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C-064E-9DD7-ADCE6377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271904"/>
        <c:axId val="1703325632"/>
      </c:scatterChart>
      <c:valAx>
        <c:axId val="17702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25632"/>
        <c:crosses val="autoZero"/>
        <c:crossBetween val="midCat"/>
      </c:valAx>
      <c:valAx>
        <c:axId val="17033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Sheet1!$N$4:$N$26</c:f>
              <c:numCache>
                <c:formatCode>General</c:formatCode>
                <c:ptCount val="23"/>
                <c:pt idx="0">
                  <c:v>295.45</c:v>
                </c:pt>
                <c:pt idx="1">
                  <c:v>295.75</c:v>
                </c:pt>
                <c:pt idx="2">
                  <c:v>301.09813722105889</c:v>
                </c:pt>
                <c:pt idx="4">
                  <c:v>295.25</c:v>
                </c:pt>
                <c:pt idx="5">
                  <c:v>295.14374999999995</c:v>
                </c:pt>
                <c:pt idx="6">
                  <c:v>295.72499999999997</c:v>
                </c:pt>
                <c:pt idx="7">
                  <c:v>295.45</c:v>
                </c:pt>
                <c:pt idx="8">
                  <c:v>295.64999999999998</c:v>
                </c:pt>
                <c:pt idx="9">
                  <c:v>295.45</c:v>
                </c:pt>
                <c:pt idx="10">
                  <c:v>296.29444444444442</c:v>
                </c:pt>
                <c:pt idx="11">
                  <c:v>295.11249999999995</c:v>
                </c:pt>
                <c:pt idx="12">
                  <c:v>294.69285714285712</c:v>
                </c:pt>
                <c:pt idx="13">
                  <c:v>294.57857142857142</c:v>
                </c:pt>
                <c:pt idx="14">
                  <c:v>296.03749999999997</c:v>
                </c:pt>
                <c:pt idx="15">
                  <c:v>295.63</c:v>
                </c:pt>
                <c:pt idx="16">
                  <c:v>297.15666666666664</c:v>
                </c:pt>
                <c:pt idx="17">
                  <c:v>294.71666666666664</c:v>
                </c:pt>
                <c:pt idx="18">
                  <c:v>295.35833333333329</c:v>
                </c:pt>
                <c:pt idx="19">
                  <c:v>296.51428571428568</c:v>
                </c:pt>
                <c:pt idx="20">
                  <c:v>295.71923076923076</c:v>
                </c:pt>
                <c:pt idx="21">
                  <c:v>296.20624999999995</c:v>
                </c:pt>
                <c:pt idx="22">
                  <c:v>296.34999999999997</c:v>
                </c:pt>
              </c:numCache>
            </c:numRef>
          </c:xVal>
          <c:yVal>
            <c:numRef>
              <c:f>Sheet1!$AJ$4:$AJ$26</c:f>
              <c:numCache>
                <c:formatCode>General</c:formatCode>
                <c:ptCount val="23"/>
                <c:pt idx="1">
                  <c:v>6.5919942629561867E+35</c:v>
                </c:pt>
                <c:pt idx="2">
                  <c:v>4.6181794118182982E+34</c:v>
                </c:pt>
                <c:pt idx="3">
                  <c:v>0</c:v>
                </c:pt>
                <c:pt idx="4">
                  <c:v>6.3750617966949581E+35</c:v>
                </c:pt>
                <c:pt idx="5">
                  <c:v>3.6899526005867441E+35</c:v>
                </c:pt>
                <c:pt idx="6">
                  <c:v>5.342581321824421E+35</c:v>
                </c:pt>
                <c:pt idx="7">
                  <c:v>8.3387078876564704E+35</c:v>
                </c:pt>
                <c:pt idx="8">
                  <c:v>4.3081749585312717E+35</c:v>
                </c:pt>
                <c:pt idx="9">
                  <c:v>3.3994128530376318E+35</c:v>
                </c:pt>
                <c:pt idx="10">
                  <c:v>1.9178706802479773E+35</c:v>
                </c:pt>
                <c:pt idx="11">
                  <c:v>2.5312951946804222E+35</c:v>
                </c:pt>
                <c:pt idx="12">
                  <c:v>2.3275264511140359E+35</c:v>
                </c:pt>
                <c:pt idx="13">
                  <c:v>2.5695537173325259E+35</c:v>
                </c:pt>
                <c:pt idx="14">
                  <c:v>4.5314160472266597E+35</c:v>
                </c:pt>
                <c:pt idx="15">
                  <c:v>2.0985723369111198E+35</c:v>
                </c:pt>
                <c:pt idx="16">
                  <c:v>3.2956976613714847E+35</c:v>
                </c:pt>
                <c:pt idx="17">
                  <c:v>1.9218868466351132E+35</c:v>
                </c:pt>
                <c:pt idx="18">
                  <c:v>1.7896427863245757E+35</c:v>
                </c:pt>
                <c:pt idx="19">
                  <c:v>1.4013668794321906E+35</c:v>
                </c:pt>
                <c:pt idx="20">
                  <c:v>2.4696703902160396E+35</c:v>
                </c:pt>
                <c:pt idx="21">
                  <c:v>2.1065266066083468E+35</c:v>
                </c:pt>
                <c:pt idx="22">
                  <c:v>2.8040396282033447E+35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6-E744-B584-683A263D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969984"/>
        <c:axId val="1798638928"/>
      </c:scatterChart>
      <c:valAx>
        <c:axId val="17989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38928"/>
        <c:crosses val="autoZero"/>
        <c:crossBetween val="midCat"/>
      </c:valAx>
      <c:valAx>
        <c:axId val="1798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6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9718633038957909E-2"/>
                  <c:y val="-0.16219130875934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Sheet1!$L$4:$L$26</c:f>
              <c:numCache>
                <c:formatCode>General</c:formatCode>
                <c:ptCount val="23"/>
                <c:pt idx="0">
                  <c:v>946</c:v>
                </c:pt>
                <c:pt idx="1">
                  <c:v>947</c:v>
                </c:pt>
                <c:pt idx="2">
                  <c:v>1005.3945091106423</c:v>
                </c:pt>
                <c:pt idx="4">
                  <c:v>968</c:v>
                </c:pt>
                <c:pt idx="5">
                  <c:v>970</c:v>
                </c:pt>
                <c:pt idx="6">
                  <c:v>970.625</c:v>
                </c:pt>
                <c:pt idx="7">
                  <c:v>969</c:v>
                </c:pt>
                <c:pt idx="8">
                  <c:v>977</c:v>
                </c:pt>
                <c:pt idx="9">
                  <c:v>964</c:v>
                </c:pt>
                <c:pt idx="10">
                  <c:v>1017.5333333333333</c:v>
                </c:pt>
                <c:pt idx="11">
                  <c:v>1008.5</c:v>
                </c:pt>
                <c:pt idx="12">
                  <c:v>1012.2714285714286</c:v>
                </c:pt>
                <c:pt idx="13">
                  <c:v>1006.4714285714286</c:v>
                </c:pt>
                <c:pt idx="14">
                  <c:v>991.1875</c:v>
                </c:pt>
                <c:pt idx="15">
                  <c:v>1013.6666666666666</c:v>
                </c:pt>
                <c:pt idx="16">
                  <c:v>996.48666666666691</c:v>
                </c:pt>
                <c:pt idx="17">
                  <c:v>1013.6153846153846</c:v>
                </c:pt>
                <c:pt idx="18">
                  <c:v>1003</c:v>
                </c:pt>
                <c:pt idx="19">
                  <c:v>1005.7142857142857</c:v>
                </c:pt>
                <c:pt idx="20">
                  <c:v>1009.8461538461538</c:v>
                </c:pt>
                <c:pt idx="21">
                  <c:v>1011</c:v>
                </c:pt>
                <c:pt idx="22">
                  <c:v>1003.5625</c:v>
                </c:pt>
              </c:numCache>
            </c:numRef>
          </c:xVal>
          <c:yVal>
            <c:numRef>
              <c:f>Sheet1!$AQ$4:$AQ$26</c:f>
              <c:numCache>
                <c:formatCode>General</c:formatCode>
                <c:ptCount val="23"/>
                <c:pt idx="0">
                  <c:v>5.8456645798723907E+35</c:v>
                </c:pt>
                <c:pt idx="1">
                  <c:v>6.586361625927344E+35</c:v>
                </c:pt>
                <c:pt idx="2">
                  <c:v>4.6275307264137111E+34</c:v>
                </c:pt>
                <c:pt idx="4">
                  <c:v>6.3744654830954668E+35</c:v>
                </c:pt>
                <c:pt idx="5">
                  <c:v>3.6898409405380836E+35</c:v>
                </c:pt>
                <c:pt idx="6">
                  <c:v>5.3429371095890647E+35</c:v>
                </c:pt>
                <c:pt idx="7">
                  <c:v>8.338457035324672E+35</c:v>
                </c:pt>
                <c:pt idx="8">
                  <c:v>4.3094632994447612E+35</c:v>
                </c:pt>
                <c:pt idx="9">
                  <c:v>3.3986561271739417E+35</c:v>
                </c:pt>
                <c:pt idx="10">
                  <c:v>1.9214154695027287E+35</c:v>
                </c:pt>
                <c:pt idx="11">
                  <c:v>2.5347947005075916E+35</c:v>
                </c:pt>
                <c:pt idx="12">
                  <c:v>2.3309311973591451E+35</c:v>
                </c:pt>
                <c:pt idx="13">
                  <c:v>2.5727486718832162E+35</c:v>
                </c:pt>
                <c:pt idx="14">
                  <c:v>4.5353812458270341E+35</c:v>
                </c:pt>
                <c:pt idx="15">
                  <c:v>2.1019922609899503E+35</c:v>
                </c:pt>
                <c:pt idx="16">
                  <c:v>3.2996818197898624E+35</c:v>
                </c:pt>
                <c:pt idx="17">
                  <c:v>1.9247946586427057E+35</c:v>
                </c:pt>
                <c:pt idx="18">
                  <c:v>1.7918217717179734E+35</c:v>
                </c:pt>
                <c:pt idx="19">
                  <c:v>1.4034125904146462E+35</c:v>
                </c:pt>
                <c:pt idx="20">
                  <c:v>2.4733906912085742E+35</c:v>
                </c:pt>
                <c:pt idx="21">
                  <c:v>2.1099146438899123E+35</c:v>
                </c:pt>
                <c:pt idx="22">
                  <c:v>2.8078596911010793E+35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F-4D44-AAD9-C0E076EA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328704"/>
        <c:axId val="1798489440"/>
      </c:scatterChart>
      <c:valAx>
        <c:axId val="17033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89440"/>
        <c:crosses val="autoZero"/>
        <c:crossBetween val="midCat"/>
      </c:valAx>
      <c:valAx>
        <c:axId val="17984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05709125322416E-2"/>
          <c:y val="9.0906801007556687E-2"/>
          <c:w val="0.91640356031693992"/>
          <c:h val="0.8481403835855531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Sheet2!$B$2:$B$22</c:f>
              <c:numCache>
                <c:formatCode>General</c:formatCode>
                <c:ptCount val="21"/>
                <c:pt idx="0">
                  <c:v>7139.611308739667</c:v>
                </c:pt>
                <c:pt idx="1">
                  <c:v>8044.1129591285071</c:v>
                </c:pt>
                <c:pt idx="2">
                  <c:v>564.59561456754398</c:v>
                </c:pt>
                <c:pt idx="3">
                  <c:v>2574.0271111853499</c:v>
                </c:pt>
                <c:pt idx="4">
                  <c:v>7782.3430780354129</c:v>
                </c:pt>
                <c:pt idx="5">
                  <c:v>4504.6267357735333</c:v>
                </c:pt>
                <c:pt idx="6">
                  <c:v>6522.6851721467838</c:v>
                </c:pt>
                <c:pt idx="7">
                  <c:v>10179.924782989776</c:v>
                </c:pt>
                <c:pt idx="8">
                  <c:v>5260.42497440443</c:v>
                </c:pt>
                <c:pt idx="9">
                  <c:v>4149.5870862000775</c:v>
                </c:pt>
                <c:pt idx="10">
                  <c:v>2343.8158991126329</c:v>
                </c:pt>
                <c:pt idx="11">
                  <c:v>3092.4934424469375</c:v>
                </c:pt>
                <c:pt idx="12">
                  <c:v>2843.6011629181203</c:v>
                </c:pt>
                <c:pt idx="13">
                  <c:v>3138.9026064418135</c:v>
                </c:pt>
                <c:pt idx="14">
                  <c:v>5534.8427757022173</c:v>
                </c:pt>
                <c:pt idx="15">
                  <c:v>2564.2507364580747</c:v>
                </c:pt>
                <c:pt idx="16">
                  <c:v>4026.4719501318486</c:v>
                </c:pt>
                <c:pt idx="17">
                  <c:v>2348.0867758592917</c:v>
                </c:pt>
                <c:pt idx="18">
                  <c:v>2186.25192095172</c:v>
                </c:pt>
                <c:pt idx="19">
                  <c:v>1712.2661307093467</c:v>
                </c:pt>
                <c:pt idx="20">
                  <c:v>3017.5129416342074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2-0842-9FBA-C0B637F5094B}"/>
            </c:ext>
          </c:extLst>
        </c:ser>
        <c:ser>
          <c:idx val="1"/>
          <c:order val="1"/>
          <c:tx>
            <c:v>Corr. Gain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Sheet2!$C$2:$C$22</c:f>
              <c:numCache>
                <c:formatCode>General</c:formatCode>
                <c:ptCount val="21"/>
                <c:pt idx="0">
                  <c:v>7951.4640280755584</c:v>
                </c:pt>
                <c:pt idx="1">
                  <c:v>9245.9836616062639</c:v>
                </c:pt>
                <c:pt idx="2">
                  <c:v>434555.58881203824</c:v>
                </c:pt>
                <c:pt idx="4">
                  <c:v>9032.4930541054036</c:v>
                </c:pt>
                <c:pt idx="5">
                  <c:v>4878.8750093084072</c:v>
                </c:pt>
                <c:pt idx="6">
                  <c:v>7100.3704902193949</c:v>
                </c:pt>
                <c:pt idx="7">
                  <c:v>10512.817268468354</c:v>
                </c:pt>
                <c:pt idx="8">
                  <c:v>5676.3296270601868</c:v>
                </c:pt>
                <c:pt idx="9">
                  <c:v>5019.278742978443</c:v>
                </c:pt>
                <c:pt idx="10">
                  <c:v>2622.6674314337083</c:v>
                </c:pt>
                <c:pt idx="11">
                  <c:v>3340.2106890553141</c:v>
                </c:pt>
                <c:pt idx="12">
                  <c:v>3104.6791368755908</c:v>
                </c:pt>
                <c:pt idx="13">
                  <c:v>3445.4107247263501</c:v>
                </c:pt>
                <c:pt idx="14">
                  <c:v>5880.5666953861191</c:v>
                </c:pt>
                <c:pt idx="15">
                  <c:v>2934.3825783438069</c:v>
                </c:pt>
                <c:pt idx="16">
                  <c:v>4371.6298698823148</c:v>
                </c:pt>
                <c:pt idx="17">
                  <c:v>2713.8269730235966</c:v>
                </c:pt>
                <c:pt idx="18">
                  <c:v>3103.3475885674429</c:v>
                </c:pt>
                <c:pt idx="19">
                  <c:v>2996.1889353763299</c:v>
                </c:pt>
                <c:pt idx="20">
                  <c:v>3355.9203106922546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2-0842-9FBA-C0B637F5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27648"/>
        <c:axId val="1777821264"/>
      </c:scatterChart>
      <c:valAx>
        <c:axId val="17777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21264"/>
        <c:crosses val="autoZero"/>
        <c:crossBetween val="midCat"/>
      </c:valAx>
      <c:valAx>
        <c:axId val="177782126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271853</xdr:colOff>
      <xdr:row>30</xdr:row>
      <xdr:rowOff>154096</xdr:rowOff>
    </xdr:from>
    <xdr:to>
      <xdr:col>26</xdr:col>
      <xdr:colOff>699926</xdr:colOff>
      <xdr:row>44</xdr:row>
      <xdr:rowOff>145629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13955B-E464-F541-9F28-A2C9AF34F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140264</xdr:colOff>
      <xdr:row>46</xdr:row>
      <xdr:rowOff>111478</xdr:rowOff>
    </xdr:from>
    <xdr:to>
      <xdr:col>28</xdr:col>
      <xdr:colOff>133209</xdr:colOff>
      <xdr:row>63</xdr:row>
      <xdr:rowOff>100189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38C56-C7EC-A54A-88B0-340B783D4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238760</xdr:colOff>
      <xdr:row>0</xdr:row>
      <xdr:rowOff>121920</xdr:rowOff>
    </xdr:from>
    <xdr:to>
      <xdr:col>25</xdr:col>
      <xdr:colOff>695960</xdr:colOff>
      <xdr:row>14</xdr:row>
      <xdr:rowOff>20320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E409BB-6894-A04D-91BA-D2432F599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260350</xdr:colOff>
      <xdr:row>14</xdr:row>
      <xdr:rowOff>139700</xdr:rowOff>
    </xdr:from>
    <xdr:to>
      <xdr:col>25</xdr:col>
      <xdr:colOff>704850</xdr:colOff>
      <xdr:row>28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5EF65C-479D-3841-A56B-0779EC546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114492</xdr:colOff>
      <xdr:row>3</xdr:row>
      <xdr:rowOff>114878</xdr:rowOff>
    </xdr:from>
    <xdr:to>
      <xdr:col>34</xdr:col>
      <xdr:colOff>549371</xdr:colOff>
      <xdr:row>17</xdr:row>
      <xdr:rowOff>29441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EFEEF-B8F2-E54B-8E46-1DE71CF33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196885</xdr:colOff>
      <xdr:row>3</xdr:row>
      <xdr:rowOff>145368</xdr:rowOff>
    </xdr:from>
    <xdr:to>
      <xdr:col>41</xdr:col>
      <xdr:colOff>643178</xdr:colOff>
      <xdr:row>17</xdr:row>
      <xdr:rowOff>75913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447819C-B6DD-E843-9485-2DC0C201C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144068</xdr:colOff>
      <xdr:row>17</xdr:row>
      <xdr:rowOff>101355</xdr:rowOff>
    </xdr:from>
    <xdr:to>
      <xdr:col>34</xdr:col>
      <xdr:colOff>545261</xdr:colOff>
      <xdr:row>31</xdr:row>
      <xdr:rowOff>31901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4BBBE6-9CA4-DD4B-8A51-E56C2E7BE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2</xdr:row>
      <xdr:rowOff>0</xdr:rowOff>
    </xdr:from>
    <xdr:to>
      <xdr:col>16</xdr:col>
      <xdr:colOff>571500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BF319-71AD-D845-BE27-3B823C330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0EC9-23A5-AA43-9359-252E416E3CE8}">
  <dimension ref="A1:AY57"/>
  <sheetViews>
    <sheetView tabSelected="1" topLeftCell="L1" zoomScale="150" workbookViewId="0">
      <selection activeCell="L1" sqref="L1"/>
    </sheetView>
  </sheetViews>
  <sheetFormatPr baseColWidth="10" defaultRowHeight="16" x14ac:dyDescent="0.2"/>
  <cols>
    <col min="1" max="1" width="19.6640625" customWidth="1"/>
    <col min="2" max="2" width="22.33203125" customWidth="1"/>
    <col min="3" max="3" width="16.5" customWidth="1"/>
    <col min="4" max="4" width="16.83203125" customWidth="1"/>
    <col min="5" max="5" width="17.83203125" customWidth="1"/>
    <col min="6" max="6" width="19.33203125" customWidth="1"/>
    <col min="7" max="7" width="20" customWidth="1"/>
    <col min="8" max="9" width="17.5" customWidth="1"/>
    <col min="10" max="10" width="16.1640625" customWidth="1"/>
    <col min="11" max="11" width="15.5" customWidth="1"/>
    <col min="12" max="14" width="14.1640625" customWidth="1"/>
    <col min="15" max="16" width="12.6640625" customWidth="1"/>
    <col min="17" max="17" width="14.33203125" customWidth="1"/>
    <col min="18" max="18" width="12.33203125" bestFit="1" customWidth="1"/>
    <col min="19" max="19" width="11" bestFit="1" customWidth="1"/>
    <col min="20" max="20" width="12.6640625" bestFit="1" customWidth="1"/>
    <col min="27" max="28" width="11" bestFit="1" customWidth="1"/>
    <col min="29" max="29" width="12.1640625" bestFit="1" customWidth="1"/>
    <col min="36" max="36" width="12.1640625" bestFit="1" customWidth="1"/>
    <col min="43" max="43" width="12.1640625" bestFit="1" customWidth="1"/>
  </cols>
  <sheetData>
    <row r="1" spans="1:51" x14ac:dyDescent="0.2">
      <c r="A1" s="1" t="s">
        <v>10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6" t="s">
        <v>20</v>
      </c>
      <c r="M1" s="6" t="s">
        <v>50</v>
      </c>
      <c r="N1" s="6" t="s">
        <v>21</v>
      </c>
      <c r="O1" s="6" t="s">
        <v>52</v>
      </c>
      <c r="P1" s="6" t="s">
        <v>51</v>
      </c>
      <c r="Q1" s="1" t="s">
        <v>7</v>
      </c>
      <c r="R1" s="6" t="s">
        <v>53</v>
      </c>
      <c r="S1" s="6" t="s">
        <v>54</v>
      </c>
      <c r="T1" s="17" t="s">
        <v>62</v>
      </c>
      <c r="AA1" s="6" t="s">
        <v>20</v>
      </c>
      <c r="AB1" s="1" t="s">
        <v>7</v>
      </c>
      <c r="AC1" t="s">
        <v>56</v>
      </c>
      <c r="AJ1" t="s">
        <v>57</v>
      </c>
      <c r="AQ1" t="s">
        <v>58</v>
      </c>
      <c r="AX1" t="s">
        <v>59</v>
      </c>
      <c r="AY1" t="s">
        <v>61</v>
      </c>
    </row>
    <row r="2" spans="1:51" x14ac:dyDescent="0.2">
      <c r="A2" s="1"/>
      <c r="B2" s="1"/>
      <c r="C2" s="1" t="s">
        <v>13</v>
      </c>
      <c r="D2" s="1" t="s">
        <v>14</v>
      </c>
      <c r="E2" s="1" t="s">
        <v>14</v>
      </c>
      <c r="F2" s="1" t="s">
        <v>15</v>
      </c>
      <c r="G2" s="1" t="s">
        <v>15</v>
      </c>
      <c r="H2" s="1" t="s">
        <v>16</v>
      </c>
      <c r="I2" s="1" t="s">
        <v>16</v>
      </c>
      <c r="J2" s="1" t="s">
        <v>17</v>
      </c>
      <c r="K2" s="1" t="s">
        <v>17</v>
      </c>
      <c r="L2" s="1" t="s">
        <v>18</v>
      </c>
      <c r="M2" s="1"/>
      <c r="N2" s="1" t="s">
        <v>19</v>
      </c>
      <c r="O2" s="1" t="s">
        <v>19</v>
      </c>
      <c r="P2" s="1"/>
      <c r="Q2" s="1" t="s">
        <v>17</v>
      </c>
      <c r="R2" s="1" t="s">
        <v>16</v>
      </c>
      <c r="S2" s="1"/>
      <c r="T2" s="18" t="s">
        <v>16</v>
      </c>
      <c r="AA2" s="1" t="s">
        <v>18</v>
      </c>
      <c r="AB2" s="1" t="s">
        <v>17</v>
      </c>
      <c r="AC2" t="s">
        <v>55</v>
      </c>
      <c r="AX2" t="s">
        <v>60</v>
      </c>
    </row>
    <row r="3" spans="1:51" x14ac:dyDescent="0.2">
      <c r="A3" s="5" t="s">
        <v>12</v>
      </c>
      <c r="B3" s="5" t="s">
        <v>25</v>
      </c>
      <c r="C3" s="1">
        <v>660</v>
      </c>
      <c r="D3" s="1"/>
      <c r="E3" s="1"/>
      <c r="F3" s="2">
        <v>1408.45</v>
      </c>
      <c r="G3" s="3">
        <v>4.8553235388248499</v>
      </c>
      <c r="H3" s="4">
        <v>-5.0378616782549993E-10</v>
      </c>
      <c r="I3" s="4">
        <v>3.2686089296765447E-12</v>
      </c>
      <c r="J3" s="4">
        <v>6264.91307190715</v>
      </c>
      <c r="K3" s="4">
        <v>69.738762916989401</v>
      </c>
      <c r="L3" s="7"/>
      <c r="M3" s="7"/>
      <c r="N3" s="7"/>
      <c r="O3" s="7"/>
      <c r="P3" s="7"/>
      <c r="Q3" s="4">
        <v>6264.91307190715</v>
      </c>
      <c r="R3" s="16"/>
      <c r="S3" s="16"/>
      <c r="T3">
        <f>ABS(H3)</f>
        <v>5.0378616782549993E-10</v>
      </c>
      <c r="AA3" s="7"/>
      <c r="AB3" s="4">
        <v>6264.91307190715</v>
      </c>
    </row>
    <row r="4" spans="1:51" x14ac:dyDescent="0.2">
      <c r="A4" s="5" t="s">
        <v>12</v>
      </c>
      <c r="B4" s="5" t="s">
        <v>24</v>
      </c>
      <c r="C4" s="1">
        <v>660</v>
      </c>
      <c r="D4" s="1">
        <v>0</v>
      </c>
      <c r="E4" s="1">
        <v>3049.2000000000003</v>
      </c>
      <c r="F4" s="2">
        <v>1442.85</v>
      </c>
      <c r="G4" s="3">
        <v>4.9153670598779629</v>
      </c>
      <c r="H4" s="4">
        <v>-6.2649405759199986E-10</v>
      </c>
      <c r="I4" s="4">
        <v>3.8916851624758449E-12</v>
      </c>
      <c r="J4" s="3">
        <v>7139.611308739667</v>
      </c>
      <c r="K4" s="4">
        <v>78.024191849300422</v>
      </c>
      <c r="L4" s="7">
        <v>946</v>
      </c>
      <c r="M4" s="7">
        <f t="shared" ref="M4:M26" si="0">L4/964.4</f>
        <v>0.98092077975943592</v>
      </c>
      <c r="N4" s="7">
        <v>295.45</v>
      </c>
      <c r="O4" s="7">
        <f>N4/297.1</f>
        <v>0.99444631437226516</v>
      </c>
      <c r="P4" s="7">
        <f>N4/L4</f>
        <v>0.3123150105708245</v>
      </c>
      <c r="Q4" s="3">
        <v>7139.611308739667</v>
      </c>
      <c r="R4" s="16">
        <f t="shared" ref="R4:S26" si="1">H4*O4/M4</f>
        <v>-6.3513254016423227E-10</v>
      </c>
      <c r="S4" s="16">
        <f>ABS(R4/(F4*346*1.6*10^(-19)))</f>
        <v>7951.4640280755584</v>
      </c>
      <c r="T4">
        <f t="shared" ref="T4:T26" si="2">ABS(H4)</f>
        <v>6.2649405759199986E-10</v>
      </c>
      <c r="AA4" s="7">
        <v>946</v>
      </c>
      <c r="AB4" s="3">
        <v>7139.611308739667</v>
      </c>
      <c r="AC4">
        <f>AB4/(12*EXP(-0.02/M4))</f>
        <v>607.22291966592627</v>
      </c>
      <c r="AQ4">
        <f>AC4/(1*10^(-33)*EXP(0.0373/M4))</f>
        <v>5.8456645798723907E+35</v>
      </c>
      <c r="AX4">
        <f t="shared" ref="AX4:AX26" si="3">L4^2</f>
        <v>894916</v>
      </c>
      <c r="AY4">
        <f>AQ4</f>
        <v>5.8456645798723907E+35</v>
      </c>
    </row>
    <row r="5" spans="1:51" x14ac:dyDescent="0.2">
      <c r="A5" s="5" t="s">
        <v>22</v>
      </c>
      <c r="B5" s="5" t="s">
        <v>26</v>
      </c>
      <c r="C5" s="1">
        <v>660</v>
      </c>
      <c r="D5" s="1">
        <v>0</v>
      </c>
      <c r="E5" s="1">
        <v>0</v>
      </c>
      <c r="F5" s="2">
        <v>1165.3333333333333</v>
      </c>
      <c r="G5" s="3">
        <v>4.4201558544668735</v>
      </c>
      <c r="H5" s="4">
        <v>-5.883964558915003E-10</v>
      </c>
      <c r="I5" s="4">
        <v>4.2840761501814816E-12</v>
      </c>
      <c r="J5" s="3">
        <v>8044.1129591285071</v>
      </c>
      <c r="K5" s="4">
        <v>93.802463730726387</v>
      </c>
      <c r="L5" s="7">
        <v>947</v>
      </c>
      <c r="M5" s="7">
        <f t="shared" si="0"/>
        <v>0.98195769390294485</v>
      </c>
      <c r="N5" s="7">
        <v>295.75</v>
      </c>
      <c r="O5" s="7">
        <f t="shared" ref="O5:O6" si="4">N5/297.1</f>
        <v>0.99545607539548964</v>
      </c>
      <c r="P5" s="7">
        <f>N5/L5</f>
        <v>0.31230200633579724</v>
      </c>
      <c r="Q5" s="3">
        <v>8044.1129591285071</v>
      </c>
      <c r="R5" s="16">
        <f t="shared" si="1"/>
        <v>-5.9648478788360115E-10</v>
      </c>
      <c r="S5" s="16">
        <f t="shared" ref="S5:S24" si="5">ABS(R5/(F5*346*1.6*10^(-19)))</f>
        <v>9245.9836616062639</v>
      </c>
      <c r="T5">
        <f t="shared" si="2"/>
        <v>5.883964558915003E-10</v>
      </c>
      <c r="AA5" s="7">
        <v>947</v>
      </c>
      <c r="AB5" s="3">
        <v>8044.1129591285071</v>
      </c>
      <c r="AC5">
        <f t="shared" ref="AC5:AC6" si="6">AB5/(12*EXP(-0.02/M5))</f>
        <v>684.13592586387813</v>
      </c>
      <c r="AJ5">
        <f t="shared" ref="AJ5:AJ26" si="7">AC5/(1*10^(-33)*EXP(0.0373*O5))</f>
        <v>6.5919942629561867E+35</v>
      </c>
      <c r="AQ5">
        <f t="shared" ref="AQ5:AQ37" si="8">AC5/(1*10^(-33)*EXP(0.0373/M5))</f>
        <v>6.586361625927344E+35</v>
      </c>
      <c r="AX5">
        <f t="shared" si="3"/>
        <v>896809</v>
      </c>
    </row>
    <row r="6" spans="1:51" x14ac:dyDescent="0.2">
      <c r="A6" s="5" t="s">
        <v>22</v>
      </c>
      <c r="B6" s="5" t="s">
        <v>27</v>
      </c>
      <c r="C6" s="1">
        <v>660</v>
      </c>
      <c r="D6" s="1">
        <v>3234.0000000000005</v>
      </c>
      <c r="E6" s="1">
        <v>3102</v>
      </c>
      <c r="F6" s="2">
        <v>1.6</v>
      </c>
      <c r="G6" s="3">
        <v>0.28284271247461906</v>
      </c>
      <c r="H6" s="4">
        <v>3.959453931396674E-11</v>
      </c>
      <c r="I6" s="4">
        <v>3.2025215839776554E-12</v>
      </c>
      <c r="J6" s="3">
        <v>564.59561456754398</v>
      </c>
      <c r="K6" s="4">
        <v>46.048134849401073</v>
      </c>
      <c r="L6" s="7">
        <v>1005.3945091106423</v>
      </c>
      <c r="M6" s="7">
        <f t="shared" si="0"/>
        <v>1.0425077863030301</v>
      </c>
      <c r="N6" s="7">
        <v>301.09813722105889</v>
      </c>
      <c r="O6" s="7">
        <f t="shared" si="4"/>
        <v>1.0134572104377613</v>
      </c>
      <c r="P6" s="7">
        <f>N6/L6</f>
        <v>0.29948257573776293</v>
      </c>
      <c r="Q6" s="3">
        <v>564.59561456754398</v>
      </c>
      <c r="R6" s="16">
        <f t="shared" si="1"/>
        <v>3.8491195834615104E-11</v>
      </c>
      <c r="S6" s="16">
        <f t="shared" si="5"/>
        <v>434555.58881203824</v>
      </c>
      <c r="T6">
        <f t="shared" si="2"/>
        <v>3.959453931396674E-11</v>
      </c>
      <c r="AA6" s="7">
        <v>1005.3945091106423</v>
      </c>
      <c r="AB6" s="3">
        <v>564.59561456754398</v>
      </c>
      <c r="AC6">
        <f t="shared" si="6"/>
        <v>47.960972519096956</v>
      </c>
      <c r="AJ6">
        <f t="shared" si="7"/>
        <v>4.6181794118182982E+34</v>
      </c>
      <c r="AQ6">
        <f t="shared" si="8"/>
        <v>4.6275307264137111E+34</v>
      </c>
      <c r="AX6">
        <f t="shared" si="3"/>
        <v>1010818.1189498294</v>
      </c>
    </row>
    <row r="7" spans="1:51" x14ac:dyDescent="0.2">
      <c r="A7" s="5" t="s">
        <v>11</v>
      </c>
      <c r="B7" s="5" t="s">
        <v>28</v>
      </c>
      <c r="C7" s="1">
        <v>660</v>
      </c>
      <c r="D7" s="1">
        <v>3047</v>
      </c>
      <c r="E7" s="1">
        <v>3104.585</v>
      </c>
      <c r="F7" s="2">
        <v>1173.1500000000001</v>
      </c>
      <c r="G7" s="3">
        <v>4.4290392738029425</v>
      </c>
      <c r="H7" s="4">
        <v>-2.0060996036632647E-10</v>
      </c>
      <c r="I7" s="4">
        <v>1.7518229574480238E-11</v>
      </c>
      <c r="J7" s="3">
        <v>2574.0271111853499</v>
      </c>
      <c r="K7" s="4">
        <v>225.9843067184737</v>
      </c>
      <c r="L7" s="7"/>
      <c r="M7" s="7"/>
      <c r="N7" s="7"/>
      <c r="O7" s="7"/>
      <c r="P7" s="7"/>
      <c r="Q7" s="3">
        <v>2574.0271111853499</v>
      </c>
      <c r="R7" s="16"/>
      <c r="S7" s="16"/>
      <c r="T7">
        <f t="shared" si="2"/>
        <v>2.0060996036632647E-10</v>
      </c>
      <c r="AA7" s="7"/>
      <c r="AB7" s="3">
        <v>2574.0271111853499</v>
      </c>
      <c r="AJ7">
        <f t="shared" si="7"/>
        <v>0</v>
      </c>
    </row>
    <row r="8" spans="1:51" x14ac:dyDescent="0.2">
      <c r="A8" s="5" t="s">
        <v>11</v>
      </c>
      <c r="B8" s="5" t="s">
        <v>29</v>
      </c>
      <c r="C8" s="1">
        <v>660</v>
      </c>
      <c r="D8" s="1">
        <v>3679.8</v>
      </c>
      <c r="E8" s="1">
        <v>3074.28</v>
      </c>
      <c r="F8" s="2">
        <v>1707.7666666666667</v>
      </c>
      <c r="G8" s="3">
        <v>5.3459746019266161</v>
      </c>
      <c r="H8" s="4">
        <v>-8.6250803838824582E-10</v>
      </c>
      <c r="I8" s="4">
        <v>6.9512601063752047E-11</v>
      </c>
      <c r="J8" s="3">
        <v>7782.3430780354129</v>
      </c>
      <c r="K8" s="4">
        <v>630.99162560279808</v>
      </c>
      <c r="L8" s="7">
        <v>968</v>
      </c>
      <c r="M8" s="7">
        <f t="shared" si="0"/>
        <v>1.0037328909166321</v>
      </c>
      <c r="N8" s="7">
        <v>295.25</v>
      </c>
      <c r="O8" s="7">
        <f t="shared" ref="O8:O26" si="9">N8/297.1</f>
        <v>0.9937731403567821</v>
      </c>
      <c r="P8" s="7">
        <f>N8/L8</f>
        <v>0.3050103305785124</v>
      </c>
      <c r="Q8" s="3">
        <v>7782.3430780354129</v>
      </c>
      <c r="R8" s="16">
        <f t="shared" si="1"/>
        <v>-8.5394962110815897E-10</v>
      </c>
      <c r="S8" s="16">
        <f t="shared" si="5"/>
        <v>9032.4930541054036</v>
      </c>
      <c r="T8">
        <f t="shared" si="2"/>
        <v>8.6250803838824582E-10</v>
      </c>
      <c r="AA8" s="7">
        <v>968</v>
      </c>
      <c r="AB8" s="3">
        <v>7782.3430780354129</v>
      </c>
      <c r="AC8">
        <f t="shared" ref="AC8:AC26" si="10">AB8/(12*EXP(-0.02/M8))</f>
        <v>661.580526097644</v>
      </c>
      <c r="AJ8">
        <f t="shared" si="7"/>
        <v>6.3750617966949581E+35</v>
      </c>
      <c r="AQ8">
        <f t="shared" si="8"/>
        <v>6.3744654830954668E+35</v>
      </c>
      <c r="AX8">
        <f t="shared" si="3"/>
        <v>937024</v>
      </c>
    </row>
    <row r="9" spans="1:51" x14ac:dyDescent="0.2">
      <c r="A9" s="5" t="s">
        <v>11</v>
      </c>
      <c r="B9" s="5" t="s">
        <v>30</v>
      </c>
      <c r="C9" s="1">
        <v>660</v>
      </c>
      <c r="D9" s="1">
        <v>3465.8</v>
      </c>
      <c r="E9" s="1">
        <v>3053.1600000000003</v>
      </c>
      <c r="F9" s="2">
        <v>3149.5</v>
      </c>
      <c r="G9" s="3">
        <v>7.2483714646042312</v>
      </c>
      <c r="H9" s="4">
        <v>-8.6127329139199984E-10</v>
      </c>
      <c r="I9" s="4">
        <v>3.6011180721224059E-12</v>
      </c>
      <c r="J9" s="3">
        <v>4504.6267357735333</v>
      </c>
      <c r="K9" s="4">
        <v>43.340841003976614</v>
      </c>
      <c r="L9" s="7">
        <v>970</v>
      </c>
      <c r="M9" s="7">
        <f t="shared" si="0"/>
        <v>1.0058067192036499</v>
      </c>
      <c r="N9" s="7">
        <v>295.14374999999995</v>
      </c>
      <c r="O9" s="7">
        <f t="shared" si="9"/>
        <v>0.99341551666105665</v>
      </c>
      <c r="P9" s="7">
        <f>N9/L9</f>
        <v>0.30427190721649477</v>
      </c>
      <c r="Q9" s="3">
        <v>4504.6267357735333</v>
      </c>
      <c r="R9" s="16">
        <f t="shared" si="1"/>
        <v>-8.5066269236297969E-10</v>
      </c>
      <c r="S9" s="16">
        <f t="shared" si="5"/>
        <v>4878.8750093084072</v>
      </c>
      <c r="T9">
        <f t="shared" si="2"/>
        <v>8.6127329139199984E-10</v>
      </c>
      <c r="AA9" s="7">
        <v>970</v>
      </c>
      <c r="AB9" s="3">
        <v>4504.6267357735333</v>
      </c>
      <c r="AC9">
        <f t="shared" si="10"/>
        <v>382.92463614844445</v>
      </c>
      <c r="AJ9">
        <f t="shared" si="7"/>
        <v>3.6899526005867441E+35</v>
      </c>
      <c r="AQ9">
        <f t="shared" si="8"/>
        <v>3.6898409405380836E+35</v>
      </c>
      <c r="AX9">
        <f t="shared" si="3"/>
        <v>940900</v>
      </c>
    </row>
    <row r="10" spans="1:51" x14ac:dyDescent="0.2">
      <c r="A10" s="5" t="s">
        <v>11</v>
      </c>
      <c r="B10" s="5" t="s">
        <v>31</v>
      </c>
      <c r="C10" s="1">
        <v>660</v>
      </c>
      <c r="D10" s="1">
        <v>3492</v>
      </c>
      <c r="E10" s="1">
        <v>2933.7000000000003</v>
      </c>
      <c r="F10" s="2">
        <v>2960.0333333333333</v>
      </c>
      <c r="G10" s="3">
        <v>7.0267741927256742</v>
      </c>
      <c r="H10" s="4">
        <v>-1.176474656951641E-9</v>
      </c>
      <c r="I10" s="4">
        <v>6.8552246543629357E-11</v>
      </c>
      <c r="J10" s="3">
        <v>6522.6851721467838</v>
      </c>
      <c r="K10" s="4">
        <v>384.2676575736196</v>
      </c>
      <c r="L10" s="7">
        <v>970.625</v>
      </c>
      <c r="M10" s="7">
        <f t="shared" si="0"/>
        <v>1.006454790543343</v>
      </c>
      <c r="N10" s="7">
        <v>295.72499999999997</v>
      </c>
      <c r="O10" s="7">
        <f t="shared" si="9"/>
        <v>0.99537192864355417</v>
      </c>
      <c r="P10" s="7">
        <f>N10/L10</f>
        <v>0.30467482292337406</v>
      </c>
      <c r="Q10" s="3">
        <v>6522.6851721467838</v>
      </c>
      <c r="R10" s="16">
        <f t="shared" si="1"/>
        <v>-1.1635195731524398E-9</v>
      </c>
      <c r="S10" s="16">
        <f t="shared" si="5"/>
        <v>7100.3704902193949</v>
      </c>
      <c r="T10">
        <f t="shared" si="2"/>
        <v>1.176474656951641E-9</v>
      </c>
      <c r="AA10" s="7">
        <v>970.625</v>
      </c>
      <c r="AB10" s="3">
        <v>6522.6851721467838</v>
      </c>
      <c r="AC10">
        <f t="shared" si="10"/>
        <v>554.46655462845547</v>
      </c>
      <c r="AJ10">
        <f t="shared" si="7"/>
        <v>5.342581321824421E+35</v>
      </c>
      <c r="AQ10">
        <f t="shared" si="8"/>
        <v>5.3429371095890647E+35</v>
      </c>
      <c r="AX10">
        <f t="shared" si="3"/>
        <v>942112.890625</v>
      </c>
    </row>
    <row r="11" spans="1:51" x14ac:dyDescent="0.2">
      <c r="A11" s="5" t="s">
        <v>11</v>
      </c>
      <c r="B11" s="5" t="s">
        <v>32</v>
      </c>
      <c r="C11" s="1">
        <v>660</v>
      </c>
      <c r="D11" s="1">
        <v>3487.6</v>
      </c>
      <c r="E11" s="1">
        <v>3061.08</v>
      </c>
      <c r="F11" s="2">
        <v>3215.9</v>
      </c>
      <c r="G11" s="3">
        <v>7.3246918782370027</v>
      </c>
      <c r="H11" s="4">
        <v>-1.8910497985844991E-9</v>
      </c>
      <c r="I11" s="4">
        <v>7.4771024677647787E-12</v>
      </c>
      <c r="J11" s="3">
        <v>10179.924782989776</v>
      </c>
      <c r="K11" s="4">
        <v>97.039544132273846</v>
      </c>
      <c r="L11" s="7">
        <v>969</v>
      </c>
      <c r="M11" s="7">
        <f t="shared" si="0"/>
        <v>1.004769805060141</v>
      </c>
      <c r="N11" s="7">
        <v>295.45</v>
      </c>
      <c r="O11" s="7">
        <f t="shared" si="9"/>
        <v>0.99444631437226516</v>
      </c>
      <c r="P11" s="7">
        <f>N11/L11</f>
        <v>0.3049019607843137</v>
      </c>
      <c r="Q11" s="3">
        <v>10179.924782989776</v>
      </c>
      <c r="R11" s="16">
        <f t="shared" si="1"/>
        <v>-1.8716202388110263E-9</v>
      </c>
      <c r="S11" s="16">
        <f t="shared" si="5"/>
        <v>10512.817268468354</v>
      </c>
      <c r="T11">
        <f t="shared" si="2"/>
        <v>1.8910497985844991E-9</v>
      </c>
      <c r="AA11" s="7">
        <v>969</v>
      </c>
      <c r="AB11" s="3">
        <v>10179.924782989776</v>
      </c>
      <c r="AC11">
        <f t="shared" si="10"/>
        <v>865.38224265330098</v>
      </c>
      <c r="AJ11">
        <f t="shared" si="7"/>
        <v>8.3387078876564704E+35</v>
      </c>
      <c r="AQ11">
        <f t="shared" si="8"/>
        <v>8.338457035324672E+35</v>
      </c>
      <c r="AX11">
        <f t="shared" si="3"/>
        <v>938961</v>
      </c>
    </row>
    <row r="12" spans="1:51" x14ac:dyDescent="0.2">
      <c r="A12" s="5" t="s">
        <v>11</v>
      </c>
      <c r="B12" s="5" t="s">
        <v>33</v>
      </c>
      <c r="C12" s="1">
        <v>660</v>
      </c>
      <c r="D12" s="1">
        <v>0</v>
      </c>
      <c r="E12" s="1">
        <v>3049.2000000000003</v>
      </c>
      <c r="F12" s="2">
        <v>1532.6666666666667</v>
      </c>
      <c r="G12" s="3">
        <v>5.0589304974251004</v>
      </c>
      <c r="H12" s="4">
        <v>-4.9031313909049978E-10</v>
      </c>
      <c r="I12" s="4">
        <v>2.9110709156942647E-12</v>
      </c>
      <c r="J12" s="3">
        <v>5260.42497440443</v>
      </c>
      <c r="K12" s="4">
        <v>56.524977521961247</v>
      </c>
      <c r="L12" s="7">
        <v>977</v>
      </c>
      <c r="M12" s="7">
        <f t="shared" si="0"/>
        <v>1.0130651182082124</v>
      </c>
      <c r="N12" s="7">
        <v>295.64999999999998</v>
      </c>
      <c r="O12" s="7">
        <f t="shared" si="9"/>
        <v>0.99511948838774811</v>
      </c>
      <c r="P12" s="7">
        <f>N12/L12</f>
        <v>0.30261003070624359</v>
      </c>
      <c r="Q12" s="3">
        <v>5260.42497440443</v>
      </c>
      <c r="R12" s="16">
        <f t="shared" si="1"/>
        <v>-4.816276380974437E-10</v>
      </c>
      <c r="S12" s="16">
        <f t="shared" si="5"/>
        <v>5676.3296270601868</v>
      </c>
      <c r="T12">
        <f t="shared" si="2"/>
        <v>4.9031313909049978E-10</v>
      </c>
      <c r="AA12" s="7">
        <v>977</v>
      </c>
      <c r="AB12" s="3">
        <v>5260.42497440443</v>
      </c>
      <c r="AC12">
        <f t="shared" si="10"/>
        <v>447.10904519585642</v>
      </c>
      <c r="AJ12">
        <f t="shared" si="7"/>
        <v>4.3081749585312717E+35</v>
      </c>
      <c r="AQ12">
        <f t="shared" si="8"/>
        <v>4.3094632994447612E+35</v>
      </c>
      <c r="AX12">
        <f t="shared" si="3"/>
        <v>954529</v>
      </c>
    </row>
    <row r="13" spans="1:51" x14ac:dyDescent="0.2">
      <c r="A13" s="5" t="s">
        <v>11</v>
      </c>
      <c r="B13" s="5" t="s">
        <v>34</v>
      </c>
      <c r="C13" s="1">
        <v>660</v>
      </c>
      <c r="D13" s="1">
        <v>3678.4</v>
      </c>
      <c r="E13" s="1">
        <v>3055.7999999999997</v>
      </c>
      <c r="F13" s="2">
        <v>1369.15</v>
      </c>
      <c r="G13" s="3">
        <v>4.7900069589371856</v>
      </c>
      <c r="H13" s="4">
        <v>-3.8240795366955202E-10</v>
      </c>
      <c r="I13" s="4">
        <v>3.4382465092308887E-11</v>
      </c>
      <c r="J13" s="3">
        <v>4149.5870862000775</v>
      </c>
      <c r="K13" s="4">
        <v>374.94047358616018</v>
      </c>
      <c r="L13" s="7">
        <v>964</v>
      </c>
      <c r="M13" s="7">
        <f t="shared" si="0"/>
        <v>0.9995852343425965</v>
      </c>
      <c r="N13" s="7">
        <v>295.45</v>
      </c>
      <c r="O13" s="7">
        <f t="shared" si="9"/>
        <v>0.99444631437226516</v>
      </c>
      <c r="P13" s="7">
        <f>N13/L13</f>
        <v>0.30648340248962652</v>
      </c>
      <c r="Q13" s="3">
        <v>4149.5870862000775</v>
      </c>
      <c r="R13" s="16">
        <f t="shared" si="1"/>
        <v>-3.8044197437893309E-10</v>
      </c>
      <c r="S13" s="16">
        <f t="shared" si="5"/>
        <v>5019.278742978443</v>
      </c>
      <c r="T13">
        <f t="shared" si="2"/>
        <v>3.8240795366955202E-10</v>
      </c>
      <c r="AA13" s="7">
        <v>964</v>
      </c>
      <c r="AB13" s="3">
        <v>4149.5870862000775</v>
      </c>
      <c r="AC13">
        <f t="shared" si="10"/>
        <v>352.78745317614545</v>
      </c>
      <c r="AJ13">
        <f t="shared" si="7"/>
        <v>3.3994128530376318E+35</v>
      </c>
      <c r="AQ13">
        <f t="shared" si="8"/>
        <v>3.3986561271739417E+35</v>
      </c>
      <c r="AX13">
        <f t="shared" si="3"/>
        <v>929296</v>
      </c>
    </row>
    <row r="14" spans="1:51" x14ac:dyDescent="0.2">
      <c r="A14" s="5" t="s">
        <v>23</v>
      </c>
      <c r="B14" s="5" t="s">
        <v>35</v>
      </c>
      <c r="C14" s="1">
        <v>660</v>
      </c>
      <c r="D14" s="1">
        <v>3050</v>
      </c>
      <c r="E14" s="1">
        <v>3300</v>
      </c>
      <c r="F14" s="2">
        <v>1276.45</v>
      </c>
      <c r="G14" s="3">
        <v>4.6214175314507129</v>
      </c>
      <c r="H14" s="4">
        <v>-1.960711513468077E-10</v>
      </c>
      <c r="I14" s="4">
        <v>1.7627182727832573E-11</v>
      </c>
      <c r="J14" s="3">
        <v>2343.8158991126329</v>
      </c>
      <c r="K14" s="4">
        <v>211.77241732745546</v>
      </c>
      <c r="L14" s="7">
        <v>1017.5333333333333</v>
      </c>
      <c r="M14" s="7">
        <f t="shared" si="0"/>
        <v>1.0550947048251071</v>
      </c>
      <c r="N14" s="7">
        <v>296.29444444444442</v>
      </c>
      <c r="O14" s="7">
        <f t="shared" si="9"/>
        <v>0.99728860465986002</v>
      </c>
      <c r="P14" s="7">
        <f>N14/L14</f>
        <v>0.29118893183952477</v>
      </c>
      <c r="Q14" s="3">
        <v>2343.8158991126329</v>
      </c>
      <c r="R14" s="16">
        <f t="shared" si="1"/>
        <v>-1.8532888474037294E-10</v>
      </c>
      <c r="S14" s="16">
        <f t="shared" si="5"/>
        <v>2622.6674314337083</v>
      </c>
      <c r="T14">
        <f t="shared" si="2"/>
        <v>1.960711513468077E-10</v>
      </c>
      <c r="AA14" s="7">
        <v>1017.5333333333333</v>
      </c>
      <c r="AB14" s="3">
        <v>2343.8158991126329</v>
      </c>
      <c r="AC14">
        <f t="shared" si="10"/>
        <v>199.05568323980563</v>
      </c>
      <c r="AJ14">
        <f t="shared" si="7"/>
        <v>1.9178706802479773E+35</v>
      </c>
      <c r="AQ14">
        <f t="shared" si="8"/>
        <v>1.9214154695027287E+35</v>
      </c>
      <c r="AX14">
        <f t="shared" si="3"/>
        <v>1035374.0844444444</v>
      </c>
    </row>
    <row r="15" spans="1:51" x14ac:dyDescent="0.2">
      <c r="A15" s="5" t="s">
        <v>23</v>
      </c>
      <c r="B15" s="5" t="s">
        <v>36</v>
      </c>
      <c r="C15" s="1">
        <v>660</v>
      </c>
      <c r="D15" s="1">
        <v>3047.8</v>
      </c>
      <c r="E15" s="1">
        <v>3300.5</v>
      </c>
      <c r="F15" s="2">
        <v>1412.3833333333334</v>
      </c>
      <c r="G15" s="3">
        <v>4.85818324525171</v>
      </c>
      <c r="H15" s="4">
        <v>-2.7495161468949995E-10</v>
      </c>
      <c r="I15" s="4">
        <v>1.8335510793116553E-12</v>
      </c>
      <c r="J15" s="3">
        <v>3092.4934424469375</v>
      </c>
      <c r="K15" s="4">
        <v>34.599464680772513</v>
      </c>
      <c r="L15" s="7">
        <v>1008.5</v>
      </c>
      <c r="M15" s="7">
        <f t="shared" si="0"/>
        <v>1.0457279137287432</v>
      </c>
      <c r="N15" s="7">
        <v>295.11249999999995</v>
      </c>
      <c r="O15" s="7">
        <f t="shared" si="9"/>
        <v>0.99331033322113749</v>
      </c>
      <c r="P15" s="7">
        <f>N15/L15</f>
        <v>0.29262518591968267</v>
      </c>
      <c r="Q15" s="3">
        <v>3092.4934424469375</v>
      </c>
      <c r="R15" s="16">
        <f t="shared" si="1"/>
        <v>-2.6116954173393234E-10</v>
      </c>
      <c r="S15" s="16">
        <f t="shared" si="5"/>
        <v>3340.2106890553141</v>
      </c>
      <c r="T15">
        <f t="shared" si="2"/>
        <v>2.7495161468949995E-10</v>
      </c>
      <c r="AA15" s="7">
        <v>1008.5</v>
      </c>
      <c r="AB15" s="3">
        <v>3092.4934424469375</v>
      </c>
      <c r="AC15">
        <f t="shared" si="10"/>
        <v>262.68399447283184</v>
      </c>
      <c r="AJ15">
        <f t="shared" si="7"/>
        <v>2.5312951946804222E+35</v>
      </c>
      <c r="AQ15">
        <f t="shared" si="8"/>
        <v>2.5347947005075916E+35</v>
      </c>
      <c r="AX15">
        <f t="shared" si="3"/>
        <v>1017072.25</v>
      </c>
    </row>
    <row r="16" spans="1:51" x14ac:dyDescent="0.2">
      <c r="A16" s="5" t="s">
        <v>23</v>
      </c>
      <c r="B16" s="5" t="s">
        <v>37</v>
      </c>
      <c r="C16" s="1">
        <v>660</v>
      </c>
      <c r="D16" s="1">
        <v>3046</v>
      </c>
      <c r="E16" s="1">
        <v>3302.25</v>
      </c>
      <c r="F16" s="2">
        <v>1157.8</v>
      </c>
      <c r="G16" s="3">
        <v>4.3986740426329991</v>
      </c>
      <c r="H16" s="4">
        <v>-2.1058099318200009E-10</v>
      </c>
      <c r="I16" s="4">
        <v>1.4343664728295008E-12</v>
      </c>
      <c r="J16" s="3">
        <v>2843.6011629181203</v>
      </c>
      <c r="K16" s="4">
        <v>32.323100767909978</v>
      </c>
      <c r="L16" s="7">
        <v>1012.2714285714286</v>
      </c>
      <c r="M16" s="7">
        <f t="shared" si="0"/>
        <v>1.0496385613556913</v>
      </c>
      <c r="N16" s="7">
        <v>294.69285714285712</v>
      </c>
      <c r="O16" s="7">
        <f t="shared" si="9"/>
        <v>0.99189786988507944</v>
      </c>
      <c r="P16" s="7">
        <f>N16/L16</f>
        <v>0.29112039402193085</v>
      </c>
      <c r="Q16" s="3">
        <v>2843.6011629181203</v>
      </c>
      <c r="R16" s="16">
        <f t="shared" si="1"/>
        <v>-1.9899691785878362E-10</v>
      </c>
      <c r="S16" s="16">
        <f t="shared" si="5"/>
        <v>3104.6791368755908</v>
      </c>
      <c r="T16">
        <f t="shared" si="2"/>
        <v>2.1058099318200009E-10</v>
      </c>
      <c r="AA16" s="7">
        <v>1012.2714285714286</v>
      </c>
      <c r="AB16" s="3">
        <v>2843.6011629181203</v>
      </c>
      <c r="AC16">
        <f t="shared" si="10"/>
        <v>241.52526177435101</v>
      </c>
      <c r="AJ16">
        <f t="shared" si="7"/>
        <v>2.3275264511140359E+35</v>
      </c>
      <c r="AQ16">
        <f t="shared" si="8"/>
        <v>2.3309311973591451E+35</v>
      </c>
      <c r="AX16">
        <f t="shared" si="3"/>
        <v>1024693.4451020409</v>
      </c>
    </row>
    <row r="17" spans="1:50" x14ac:dyDescent="0.2">
      <c r="A17" s="5" t="s">
        <v>23</v>
      </c>
      <c r="B17" s="5" t="s">
        <v>38</v>
      </c>
      <c r="C17" s="1">
        <v>660</v>
      </c>
      <c r="D17" s="1">
        <v>3048</v>
      </c>
      <c r="E17" s="1">
        <v>3300.75</v>
      </c>
      <c r="F17" s="2">
        <v>1410.4833333333333</v>
      </c>
      <c r="G17" s="3">
        <v>4.8542364086549297</v>
      </c>
      <c r="H17" s="4">
        <v>-2.8317231456750002E-10</v>
      </c>
      <c r="I17" s="4">
        <v>1.7515225654803823E-12</v>
      </c>
      <c r="J17" s="3">
        <v>3138.9026064418135</v>
      </c>
      <c r="K17" s="4">
        <v>34.214378400698948</v>
      </c>
      <c r="L17" s="7">
        <v>1006.4714285714286</v>
      </c>
      <c r="M17" s="7">
        <f t="shared" si="0"/>
        <v>1.0436244593233395</v>
      </c>
      <c r="N17" s="7">
        <v>294.57857142857142</v>
      </c>
      <c r="O17" s="7">
        <f t="shared" si="9"/>
        <v>0.99151319901908919</v>
      </c>
      <c r="P17" s="7">
        <f>N17/L17</f>
        <v>0.29268448469192226</v>
      </c>
      <c r="Q17" s="3">
        <v>3138.9026064418135</v>
      </c>
      <c r="R17" s="16">
        <f t="shared" si="1"/>
        <v>-2.690326821896313E-10</v>
      </c>
      <c r="S17" s="16">
        <f t="shared" si="5"/>
        <v>3445.4107247263501</v>
      </c>
      <c r="T17">
        <f t="shared" si="2"/>
        <v>2.8317231456750002E-10</v>
      </c>
      <c r="AA17" s="7">
        <v>1006.4714285714286</v>
      </c>
      <c r="AB17" s="3">
        <v>3138.9026064418135</v>
      </c>
      <c r="AC17">
        <f t="shared" si="10"/>
        <v>266.63638099895707</v>
      </c>
      <c r="AJ17">
        <f t="shared" si="7"/>
        <v>2.5695537173325259E+35</v>
      </c>
      <c r="AQ17">
        <f t="shared" si="8"/>
        <v>2.5727486718832162E+35</v>
      </c>
      <c r="AX17">
        <f t="shared" si="3"/>
        <v>1012984.7365306123</v>
      </c>
    </row>
    <row r="18" spans="1:50" x14ac:dyDescent="0.2">
      <c r="A18" s="5" t="s">
        <v>23</v>
      </c>
      <c r="B18" s="5" t="s">
        <v>39</v>
      </c>
      <c r="C18" s="1">
        <v>660</v>
      </c>
      <c r="D18" s="1">
        <v>3044.8</v>
      </c>
      <c r="E18" s="1">
        <v>3300</v>
      </c>
      <c r="F18" s="2">
        <v>1092.6500000000001</v>
      </c>
      <c r="G18" s="3">
        <v>4.2869634422928726</v>
      </c>
      <c r="H18" s="4">
        <v>-3.6690266819700005E-10</v>
      </c>
      <c r="I18" s="4">
        <v>2.709969524355191E-12</v>
      </c>
      <c r="J18" s="3">
        <v>5534.8427757022173</v>
      </c>
      <c r="K18" s="4">
        <v>65.236508639466308</v>
      </c>
      <c r="L18" s="7">
        <v>991.1875</v>
      </c>
      <c r="M18" s="7">
        <f t="shared" si="0"/>
        <v>1.0277763376192453</v>
      </c>
      <c r="N18" s="7">
        <v>296.03749999999997</v>
      </c>
      <c r="O18" s="7">
        <f t="shared" si="9"/>
        <v>0.99642376304274638</v>
      </c>
      <c r="P18" s="7">
        <f>N18/L18</f>
        <v>0.29866952519074341</v>
      </c>
      <c r="Q18" s="3">
        <v>5534.8427757022173</v>
      </c>
      <c r="R18" s="16">
        <f t="shared" si="1"/>
        <v>-3.5571021041614729E-10</v>
      </c>
      <c r="S18" s="16">
        <f t="shared" si="5"/>
        <v>5880.5666953861191</v>
      </c>
      <c r="T18">
        <f t="shared" si="2"/>
        <v>3.6690266819700005E-10</v>
      </c>
      <c r="AA18" s="7">
        <v>991.1875</v>
      </c>
      <c r="AB18" s="3">
        <v>5534.8427757022173</v>
      </c>
      <c r="AC18">
        <f t="shared" si="10"/>
        <v>470.30022915524381</v>
      </c>
      <c r="AJ18">
        <f t="shared" si="7"/>
        <v>4.5314160472266597E+35</v>
      </c>
      <c r="AQ18">
        <f t="shared" si="8"/>
        <v>4.5353812458270341E+35</v>
      </c>
      <c r="AX18">
        <f t="shared" si="3"/>
        <v>982452.66015625</v>
      </c>
    </row>
    <row r="19" spans="1:50" x14ac:dyDescent="0.2">
      <c r="A19" s="5" t="s">
        <v>23</v>
      </c>
      <c r="B19" s="5" t="s">
        <v>40</v>
      </c>
      <c r="C19" s="1">
        <v>660</v>
      </c>
      <c r="D19" s="1">
        <v>3046</v>
      </c>
      <c r="E19" s="1">
        <v>3056.2629999999999</v>
      </c>
      <c r="F19" s="2">
        <v>1437.55</v>
      </c>
      <c r="G19" s="3">
        <v>4.9033718557290307</v>
      </c>
      <c r="H19" s="4">
        <v>-2.4667656269800006E-10</v>
      </c>
      <c r="I19" s="4">
        <v>1.3639444167311135E-12</v>
      </c>
      <c r="J19" s="3">
        <v>2564.2507364580747</v>
      </c>
      <c r="K19" s="4">
        <v>26.955748661688705</v>
      </c>
      <c r="L19" s="7">
        <v>1013.6666666666666</v>
      </c>
      <c r="M19" s="7">
        <f t="shared" si="0"/>
        <v>1.0510853034702059</v>
      </c>
      <c r="N19" s="7">
        <v>295.63</v>
      </c>
      <c r="O19" s="7">
        <f t="shared" si="9"/>
        <v>0.9950521709861998</v>
      </c>
      <c r="P19" s="7">
        <f>N19/L19</f>
        <v>0.29164419598816177</v>
      </c>
      <c r="Q19" s="3">
        <v>2564.2507364580747</v>
      </c>
      <c r="R19" s="16">
        <f t="shared" si="1"/>
        <v>-2.3352628795557704E-10</v>
      </c>
      <c r="S19" s="16">
        <f t="shared" si="5"/>
        <v>2934.3825783438069</v>
      </c>
      <c r="T19">
        <f t="shared" si="2"/>
        <v>2.4667656269800006E-10</v>
      </c>
      <c r="AA19" s="7">
        <v>1013.6666666666666</v>
      </c>
      <c r="AB19" s="3">
        <v>2564.2507364580747</v>
      </c>
      <c r="AC19">
        <f t="shared" si="10"/>
        <v>217.79252859379795</v>
      </c>
      <c r="AJ19">
        <f t="shared" si="7"/>
        <v>2.0985723369111198E+35</v>
      </c>
      <c r="AQ19">
        <f t="shared" si="8"/>
        <v>2.1019922609899503E+35</v>
      </c>
      <c r="AX19">
        <f t="shared" si="3"/>
        <v>1027520.111111111</v>
      </c>
    </row>
    <row r="20" spans="1:50" x14ac:dyDescent="0.2">
      <c r="A20" s="5" t="s">
        <v>23</v>
      </c>
      <c r="B20" s="5" t="s">
        <v>41</v>
      </c>
      <c r="C20" s="1">
        <v>660</v>
      </c>
      <c r="D20" s="1">
        <v>3050</v>
      </c>
      <c r="E20" s="1">
        <v>3102</v>
      </c>
      <c r="F20" s="2">
        <v>1609.4</v>
      </c>
      <c r="G20" s="3">
        <v>5.1935857876166187</v>
      </c>
      <c r="H20" s="4">
        <v>-4.0237864817799981E-10</v>
      </c>
      <c r="I20" s="4">
        <v>2.5760642171049276E-12</v>
      </c>
      <c r="J20" s="3">
        <v>4026.4719501318486</v>
      </c>
      <c r="K20" s="4">
        <v>44.208334933350109</v>
      </c>
      <c r="L20" s="7">
        <v>996.48666666666691</v>
      </c>
      <c r="M20" s="7">
        <f t="shared" si="0"/>
        <v>1.033271118484723</v>
      </c>
      <c r="N20" s="7">
        <v>297.15666666666664</v>
      </c>
      <c r="O20" s="7">
        <f t="shared" si="9"/>
        <v>1.00019073263772</v>
      </c>
      <c r="P20" s="7">
        <f>N20/L20</f>
        <v>0.29820435797769484</v>
      </c>
      <c r="Q20" s="3">
        <v>4026.4719501318486</v>
      </c>
      <c r="R20" s="16">
        <f t="shared" si="1"/>
        <v>-3.8949641359290478E-10</v>
      </c>
      <c r="S20" s="16">
        <f t="shared" si="5"/>
        <v>4371.6298698823148</v>
      </c>
      <c r="T20">
        <f t="shared" si="2"/>
        <v>4.0237864817799981E-10</v>
      </c>
      <c r="AA20" s="7">
        <v>996.48666666666691</v>
      </c>
      <c r="AB20" s="3">
        <v>4026.4719501318486</v>
      </c>
      <c r="AC20">
        <f t="shared" si="10"/>
        <v>342.09729304831626</v>
      </c>
      <c r="AJ20">
        <f t="shared" si="7"/>
        <v>3.2956976613714847E+35</v>
      </c>
      <c r="AQ20">
        <f t="shared" si="8"/>
        <v>3.2996818197898624E+35</v>
      </c>
      <c r="AX20">
        <f t="shared" si="3"/>
        <v>992985.67684444494</v>
      </c>
    </row>
    <row r="21" spans="1:50" x14ac:dyDescent="0.2">
      <c r="A21" s="5" t="s">
        <v>23</v>
      </c>
      <c r="B21" s="5" t="s">
        <v>42</v>
      </c>
      <c r="C21" s="1">
        <v>660</v>
      </c>
      <c r="D21" s="1">
        <v>3048</v>
      </c>
      <c r="E21" s="1">
        <v>3102</v>
      </c>
      <c r="F21" s="2">
        <v>1507.75</v>
      </c>
      <c r="G21" s="3">
        <v>5.0185489270638106</v>
      </c>
      <c r="H21" s="4">
        <v>-2.400056802954025E-10</v>
      </c>
      <c r="I21" s="4">
        <v>2.1672324396444473E-11</v>
      </c>
      <c r="J21" s="3">
        <v>2348.0867758592917</v>
      </c>
      <c r="K21" s="4">
        <v>213.05943047885685</v>
      </c>
      <c r="L21" s="7">
        <v>1013.6153846153846</v>
      </c>
      <c r="M21" s="7">
        <f t="shared" si="0"/>
        <v>1.0510321283859236</v>
      </c>
      <c r="N21" s="7">
        <v>294.71666666666664</v>
      </c>
      <c r="O21" s="7">
        <f t="shared" si="9"/>
        <v>0.99197800964882743</v>
      </c>
      <c r="P21" s="7">
        <f>N21/L21</f>
        <v>0.29075788621588117</v>
      </c>
      <c r="Q21" s="3">
        <v>2348.0867758592917</v>
      </c>
      <c r="R21" s="16">
        <f t="shared" si="1"/>
        <v>-2.2652053216438553E-10</v>
      </c>
      <c r="S21" s="16">
        <f t="shared" si="5"/>
        <v>2713.8269730235966</v>
      </c>
      <c r="T21">
        <f t="shared" si="2"/>
        <v>2.400056802954025E-10</v>
      </c>
      <c r="AA21" s="7">
        <v>1013.6153846153846</v>
      </c>
      <c r="AB21" s="3">
        <v>2348.0867758592917</v>
      </c>
      <c r="AC21">
        <f t="shared" si="10"/>
        <v>199.43301226919638</v>
      </c>
      <c r="AJ21">
        <f t="shared" si="7"/>
        <v>1.9218868466351132E+35</v>
      </c>
      <c r="AQ21">
        <f t="shared" si="8"/>
        <v>1.9247946586427057E+35</v>
      </c>
      <c r="AX21">
        <f t="shared" si="3"/>
        <v>1027416.1479289941</v>
      </c>
    </row>
    <row r="22" spans="1:50" x14ac:dyDescent="0.2">
      <c r="A22" s="5" t="s">
        <v>23</v>
      </c>
      <c r="B22" s="5" t="s">
        <v>43</v>
      </c>
      <c r="C22" s="1">
        <v>660</v>
      </c>
      <c r="D22" s="1">
        <v>3028</v>
      </c>
      <c r="E22" s="1">
        <v>3102</v>
      </c>
      <c r="F22" s="2">
        <v>896.1</v>
      </c>
      <c r="G22" s="3">
        <v>3.8708310907779655</v>
      </c>
      <c r="H22" s="4">
        <v>-1.6105719623393874E-10</v>
      </c>
      <c r="I22" s="4">
        <v>1.4081334985412791E-11</v>
      </c>
      <c r="J22" s="3">
        <v>2186.25192095172</v>
      </c>
      <c r="K22" s="4">
        <v>192.17867602313166</v>
      </c>
      <c r="L22" s="7">
        <v>1003</v>
      </c>
      <c r="M22" s="7">
        <f t="shared" si="0"/>
        <v>1.0400248859394443</v>
      </c>
      <c r="N22" s="7">
        <v>295.35833333333329</v>
      </c>
      <c r="O22" s="7">
        <f t="shared" si="9"/>
        <v>0.99413777628183531</v>
      </c>
      <c r="P22" s="7">
        <f>N22/L22</f>
        <v>0.29447490860751074</v>
      </c>
      <c r="Q22" s="3">
        <v>2186.25192095172</v>
      </c>
      <c r="R22" s="16">
        <f t="shared" si="1"/>
        <v>-1.5395116509502223E-10</v>
      </c>
      <c r="S22" s="16">
        <f t="shared" si="5"/>
        <v>3103.3475885674429</v>
      </c>
      <c r="T22">
        <f t="shared" si="2"/>
        <v>1.6105719623393874E-10</v>
      </c>
      <c r="AA22" s="7">
        <v>1003</v>
      </c>
      <c r="AB22" s="3">
        <v>2186.25192095172</v>
      </c>
      <c r="AC22">
        <f t="shared" si="10"/>
        <v>185.72508900515822</v>
      </c>
      <c r="AJ22">
        <f t="shared" si="7"/>
        <v>1.7896427863245757E+35</v>
      </c>
      <c r="AQ22">
        <f t="shared" si="8"/>
        <v>1.7918217717179734E+35</v>
      </c>
      <c r="AX22">
        <f t="shared" si="3"/>
        <v>1006009</v>
      </c>
    </row>
    <row r="23" spans="1:50" x14ac:dyDescent="0.2">
      <c r="A23" s="5" t="s">
        <v>23</v>
      </c>
      <c r="B23" s="5" t="s">
        <v>44</v>
      </c>
      <c r="C23" s="1">
        <v>660</v>
      </c>
      <c r="D23" s="1">
        <v>3011</v>
      </c>
      <c r="E23" s="1">
        <v>3102</v>
      </c>
      <c r="F23" s="2">
        <v>882.9</v>
      </c>
      <c r="G23" s="3">
        <v>3.8431757701151268</v>
      </c>
      <c r="H23" s="4">
        <v>-1.5302107243829783E-10</v>
      </c>
      <c r="I23" s="4">
        <v>1.5384721718430962E-11</v>
      </c>
      <c r="J23" s="3">
        <v>1712.2661307093467</v>
      </c>
      <c r="K23" s="4">
        <v>172.83646260118741</v>
      </c>
      <c r="L23" s="7">
        <v>1005.7142857142857</v>
      </c>
      <c r="M23" s="7">
        <f t="shared" si="0"/>
        <v>1.0428393671861111</v>
      </c>
      <c r="N23" s="7">
        <v>296.51428571428568</v>
      </c>
      <c r="O23" s="7">
        <f t="shared" si="9"/>
        <v>0.99802856181179955</v>
      </c>
      <c r="P23" s="7">
        <f>N23/L23</f>
        <v>0.29482954545454543</v>
      </c>
      <c r="Q23" s="3">
        <v>1712.2661307093467</v>
      </c>
      <c r="R23" s="16">
        <f t="shared" si="1"/>
        <v>-1.4644575728338264E-10</v>
      </c>
      <c r="S23" s="16">
        <f t="shared" si="5"/>
        <v>2996.1889353763299</v>
      </c>
      <c r="T23">
        <f t="shared" si="2"/>
        <v>1.5302107243829783E-10</v>
      </c>
      <c r="AA23" s="7">
        <v>1005.7142857142857</v>
      </c>
      <c r="AB23" s="3">
        <v>1712.2661307093467</v>
      </c>
      <c r="AC23">
        <f t="shared" si="10"/>
        <v>145.45179910587797</v>
      </c>
      <c r="AJ23">
        <f t="shared" si="7"/>
        <v>1.4013668794321906E+35</v>
      </c>
      <c r="AQ23">
        <f t="shared" si="8"/>
        <v>1.4034125904146462E+35</v>
      </c>
      <c r="AX23">
        <f t="shared" si="3"/>
        <v>1011461.2244897959</v>
      </c>
    </row>
    <row r="24" spans="1:50" x14ac:dyDescent="0.2">
      <c r="A24" s="5" t="s">
        <v>23</v>
      </c>
      <c r="B24" s="5" t="s">
        <v>45</v>
      </c>
      <c r="C24" s="1">
        <v>660</v>
      </c>
      <c r="D24" s="1">
        <v>3045</v>
      </c>
      <c r="E24" s="1">
        <v>3102</v>
      </c>
      <c r="F24" s="2">
        <v>1290.25</v>
      </c>
      <c r="G24" s="3">
        <v>4.6600250356981272</v>
      </c>
      <c r="H24" s="4">
        <v>-2.5217538164489833E-10</v>
      </c>
      <c r="I24" s="4">
        <v>2.1369691023122011E-11</v>
      </c>
      <c r="J24" s="3">
        <v>3017.5129416342074</v>
      </c>
      <c r="K24" s="4">
        <v>257.1544366205236</v>
      </c>
      <c r="L24" s="7">
        <v>1009.8461538461538</v>
      </c>
      <c r="M24" s="7">
        <f t="shared" si="0"/>
        <v>1.0471237596911591</v>
      </c>
      <c r="N24" s="7">
        <v>295.71923076923076</v>
      </c>
      <c r="O24" s="7">
        <f t="shared" si="9"/>
        <v>0.99535251016233839</v>
      </c>
      <c r="P24" s="7">
        <f>N24/L24</f>
        <v>0.29283592321755025</v>
      </c>
      <c r="Q24" s="3">
        <v>3017.5129416342074</v>
      </c>
      <c r="R24" s="16">
        <f t="shared" si="1"/>
        <v>-2.3970748137300095E-10</v>
      </c>
      <c r="S24" s="16">
        <f t="shared" si="5"/>
        <v>3355.9203106922546</v>
      </c>
      <c r="T24">
        <f t="shared" si="2"/>
        <v>2.5217538164489833E-10</v>
      </c>
      <c r="AA24" s="7">
        <v>1009.8461538461538</v>
      </c>
      <c r="AB24" s="3">
        <v>3017.5129416342074</v>
      </c>
      <c r="AC24">
        <f t="shared" si="10"/>
        <v>256.30843182579838</v>
      </c>
      <c r="AJ24">
        <f t="shared" si="7"/>
        <v>2.4696703902160396E+35</v>
      </c>
      <c r="AQ24">
        <f t="shared" si="8"/>
        <v>2.4733906912085742E+35</v>
      </c>
      <c r="AX24">
        <f t="shared" si="3"/>
        <v>1019789.2544378698</v>
      </c>
    </row>
    <row r="25" spans="1:50" x14ac:dyDescent="0.2">
      <c r="A25" s="5" t="s">
        <v>23</v>
      </c>
      <c r="B25" s="5" t="s">
        <v>46</v>
      </c>
      <c r="C25" s="1">
        <v>660</v>
      </c>
      <c r="D25" s="1">
        <v>3047</v>
      </c>
      <c r="E25" s="1">
        <v>3104.585</v>
      </c>
      <c r="F25" s="2">
        <v>1173.1500000000001</v>
      </c>
      <c r="G25" s="3">
        <v>4.4290392738029425</v>
      </c>
      <c r="H25" s="4">
        <v>-2.0060996036632647E-10</v>
      </c>
      <c r="I25" s="4">
        <v>1.7518229574480238E-11</v>
      </c>
      <c r="J25" s="3">
        <v>2574.0271111853499</v>
      </c>
      <c r="K25" s="4">
        <v>225.9843067184737</v>
      </c>
      <c r="L25" s="7">
        <v>1011</v>
      </c>
      <c r="M25" s="7">
        <f t="shared" si="0"/>
        <v>1.0483201990875155</v>
      </c>
      <c r="N25" s="7">
        <v>296.20624999999995</v>
      </c>
      <c r="O25" s="7">
        <f t="shared" si="9"/>
        <v>0.99699175361831005</v>
      </c>
      <c r="P25" s="7">
        <f>N25/L25</f>
        <v>0.29298343224530166</v>
      </c>
      <c r="Q25" s="3">
        <v>2574.0271111853499</v>
      </c>
      <c r="R25" s="16">
        <f t="shared" si="1"/>
        <v>-1.9078758222250627E-10</v>
      </c>
      <c r="S25" s="16">
        <f t="shared" ref="S8:S26" si="11">R25/(F25*346*1.6*10^(-19))</f>
        <v>-2937.6528852601627</v>
      </c>
      <c r="T25">
        <f t="shared" si="2"/>
        <v>2.0060996036632647E-10</v>
      </c>
      <c r="AA25" s="7">
        <v>1011</v>
      </c>
      <c r="AB25" s="3">
        <v>2574.0271111853499</v>
      </c>
      <c r="AC25">
        <f t="shared" si="10"/>
        <v>218.63384971134536</v>
      </c>
      <c r="AJ25">
        <f t="shared" si="7"/>
        <v>2.1065266066083468E+35</v>
      </c>
      <c r="AQ25">
        <f t="shared" si="8"/>
        <v>2.1099146438899123E+35</v>
      </c>
      <c r="AX25">
        <f t="shared" si="3"/>
        <v>1022121</v>
      </c>
    </row>
    <row r="26" spans="1:50" x14ac:dyDescent="0.2">
      <c r="A26" s="5" t="s">
        <v>23</v>
      </c>
      <c r="B26" s="5" t="s">
        <v>47</v>
      </c>
      <c r="C26" s="1">
        <v>660</v>
      </c>
      <c r="D26" s="1">
        <v>3025</v>
      </c>
      <c r="E26" s="1">
        <v>3075.6</v>
      </c>
      <c r="F26" s="2">
        <v>1019.5833333333334</v>
      </c>
      <c r="G26" s="3">
        <v>4.1322915353751766</v>
      </c>
      <c r="H26" s="4">
        <v>-1.9689029490781558E-10</v>
      </c>
      <c r="I26" s="4">
        <v>6.6413859353498509E-11</v>
      </c>
      <c r="J26" s="3">
        <v>3425.9162972178538</v>
      </c>
      <c r="K26" s="4">
        <v>971.45773428628456</v>
      </c>
      <c r="L26" s="7">
        <v>1003.5625</v>
      </c>
      <c r="M26" s="7">
        <f t="shared" si="0"/>
        <v>1.0406081501451681</v>
      </c>
      <c r="N26" s="7">
        <v>296.34999999999997</v>
      </c>
      <c r="O26" s="7">
        <f t="shared" si="9"/>
        <v>0.99747559744193859</v>
      </c>
      <c r="P26" s="7">
        <f>N26/L26</f>
        <v>0.29529800087189384</v>
      </c>
      <c r="Q26" s="3">
        <v>3425.9162972178538</v>
      </c>
      <c r="R26" s="16">
        <f t="shared" si="1"/>
        <v>-1.8872931613719858E-10</v>
      </c>
      <c r="S26" s="16">
        <f t="shared" si="11"/>
        <v>-3343.6480461600713</v>
      </c>
      <c r="T26">
        <f t="shared" si="2"/>
        <v>1.9689029490781558E-10</v>
      </c>
      <c r="AA26" s="7">
        <v>1003.5625</v>
      </c>
      <c r="AB26" s="3">
        <v>3425.9162972178538</v>
      </c>
      <c r="AC26">
        <f t="shared" si="10"/>
        <v>291.03313526677698</v>
      </c>
      <c r="AJ26">
        <f t="shared" si="7"/>
        <v>2.8040396282033447E+35</v>
      </c>
      <c r="AQ26">
        <f t="shared" si="8"/>
        <v>2.8078596911010793E+35</v>
      </c>
      <c r="AX26">
        <f t="shared" si="3"/>
        <v>1007137.69140625</v>
      </c>
    </row>
    <row r="27" spans="1:50" x14ac:dyDescent="0.2">
      <c r="A27" s="8"/>
      <c r="B27" s="8"/>
      <c r="C27" s="9"/>
      <c r="D27" s="9"/>
      <c r="E27" s="9"/>
      <c r="F27" s="10"/>
      <c r="G27" s="11"/>
      <c r="H27" s="12"/>
      <c r="I27" s="12"/>
      <c r="J27" s="11"/>
      <c r="K27" s="12"/>
      <c r="L27" s="13"/>
      <c r="M27" s="13"/>
      <c r="N27" s="13"/>
      <c r="O27" s="13"/>
      <c r="P27" s="15"/>
    </row>
    <row r="28" spans="1:50" x14ac:dyDescent="0.2">
      <c r="A28" s="8"/>
      <c r="B28" s="8"/>
      <c r="C28" s="9"/>
      <c r="D28" s="9"/>
      <c r="E28" s="9"/>
      <c r="F28" s="10"/>
      <c r="G28" s="11"/>
      <c r="H28" s="12"/>
      <c r="I28" s="12"/>
      <c r="J28" s="11"/>
      <c r="K28" s="12"/>
      <c r="L28" s="13"/>
      <c r="M28" s="13"/>
      <c r="N28" s="13"/>
      <c r="O28" s="13"/>
      <c r="P28" s="13"/>
      <c r="Q28" s="11"/>
    </row>
    <row r="29" spans="1:50" x14ac:dyDescent="0.2">
      <c r="A29" s="8"/>
      <c r="B29" s="8"/>
      <c r="C29" s="9"/>
      <c r="D29" s="9"/>
      <c r="E29" s="9"/>
      <c r="F29" s="10"/>
      <c r="G29" s="11"/>
      <c r="H29" s="12"/>
      <c r="I29" s="12"/>
      <c r="J29" s="11"/>
      <c r="K29" s="12"/>
      <c r="L29" s="13"/>
      <c r="M29" s="13"/>
      <c r="N29" s="13"/>
      <c r="O29" s="13"/>
      <c r="P29" s="13"/>
      <c r="Q29" s="12"/>
    </row>
    <row r="30" spans="1:50" x14ac:dyDescent="0.2">
      <c r="A30" s="8"/>
      <c r="B30" s="8"/>
      <c r="C30" s="9"/>
      <c r="D30" s="9"/>
      <c r="E30" s="9"/>
      <c r="F30" s="10"/>
      <c r="G30" s="11"/>
      <c r="H30" s="12"/>
      <c r="I30" s="12"/>
      <c r="J30" s="11"/>
      <c r="K30" s="12"/>
      <c r="L30" s="13"/>
      <c r="M30" s="13"/>
      <c r="N30" s="13"/>
      <c r="O30" s="13"/>
      <c r="P30" s="13"/>
      <c r="Q30" s="11"/>
    </row>
    <row r="31" spans="1:50" x14ac:dyDescent="0.2">
      <c r="A31" s="8"/>
      <c r="B31" s="8"/>
      <c r="C31" s="9"/>
      <c r="D31" s="9"/>
      <c r="E31" s="9"/>
      <c r="F31" s="10"/>
      <c r="G31" s="11"/>
      <c r="H31" s="12"/>
      <c r="I31" s="12"/>
      <c r="J31" s="11"/>
      <c r="K31" s="12"/>
      <c r="L31" s="13"/>
      <c r="M31" s="13"/>
      <c r="N31" s="13"/>
      <c r="O31" s="13"/>
      <c r="P31" s="13"/>
      <c r="Q31" s="11"/>
    </row>
    <row r="32" spans="1:50" x14ac:dyDescent="0.2">
      <c r="A32" s="8"/>
      <c r="B32" s="8"/>
      <c r="C32" s="9"/>
      <c r="D32" s="9"/>
      <c r="E32" s="9"/>
      <c r="F32" s="10"/>
      <c r="G32" s="11"/>
      <c r="H32" s="12"/>
      <c r="I32" s="12"/>
      <c r="J32" s="11"/>
      <c r="K32" s="12"/>
      <c r="L32" s="13"/>
      <c r="M32" s="13"/>
      <c r="N32" s="13"/>
      <c r="O32" s="13"/>
      <c r="P32" s="13"/>
      <c r="Q32" s="11"/>
    </row>
    <row r="33" spans="1:29" x14ac:dyDescent="0.2">
      <c r="A33" s="8"/>
      <c r="B33" s="8"/>
      <c r="C33" s="9"/>
      <c r="D33" s="9"/>
      <c r="E33" s="9"/>
      <c r="F33" s="10"/>
      <c r="G33" s="11"/>
      <c r="H33" s="12"/>
      <c r="I33" s="12"/>
      <c r="J33" s="11"/>
      <c r="K33" s="12"/>
      <c r="L33" s="13"/>
      <c r="M33" s="13"/>
      <c r="N33" s="13"/>
      <c r="O33" s="13"/>
      <c r="P33" s="13"/>
      <c r="Q33" s="11"/>
      <c r="S33" t="s">
        <v>48</v>
      </c>
      <c r="T33" t="s">
        <v>49</v>
      </c>
    </row>
    <row r="34" spans="1:29" x14ac:dyDescent="0.2">
      <c r="A34" s="8"/>
      <c r="B34" s="8"/>
      <c r="C34" s="9"/>
      <c r="D34" s="9"/>
      <c r="E34" s="9"/>
      <c r="F34" s="10"/>
      <c r="G34" s="11"/>
      <c r="H34" s="12"/>
      <c r="I34" s="12"/>
      <c r="J34" s="11"/>
      <c r="K34" s="12"/>
      <c r="L34" s="13"/>
      <c r="M34" s="13"/>
      <c r="N34" s="13"/>
      <c r="O34" s="13"/>
      <c r="P34" s="13"/>
      <c r="Q34" s="11"/>
      <c r="S34">
        <v>1</v>
      </c>
    </row>
    <row r="35" spans="1:29" x14ac:dyDescent="0.2">
      <c r="A35" s="8"/>
      <c r="B35" s="8"/>
      <c r="C35" s="9"/>
      <c r="D35" s="9"/>
      <c r="E35" s="9"/>
      <c r="F35" s="10"/>
      <c r="G35" s="11"/>
      <c r="H35" s="12"/>
      <c r="I35" s="12"/>
      <c r="J35" s="11"/>
      <c r="K35" s="12"/>
      <c r="L35" s="13"/>
      <c r="M35" s="13"/>
      <c r="N35" s="13"/>
      <c r="O35" s="13"/>
      <c r="P35" s="13"/>
      <c r="Q35" s="11"/>
      <c r="S35">
        <v>2</v>
      </c>
      <c r="T35">
        <f t="shared" ref="T35:T57" si="12">Q4/(-83710*L4+90275)</f>
        <v>-9.0261274581839886E-5</v>
      </c>
    </row>
    <row r="36" spans="1:29" x14ac:dyDescent="0.2">
      <c r="A36" s="8"/>
      <c r="B36" s="8"/>
      <c r="C36" s="9"/>
      <c r="D36" s="9"/>
      <c r="E36" s="9"/>
      <c r="F36" s="10"/>
      <c r="G36" s="11"/>
      <c r="H36" s="12"/>
      <c r="I36" s="12"/>
      <c r="J36" s="11"/>
      <c r="K36" s="12"/>
      <c r="L36" s="13"/>
      <c r="M36" s="13"/>
      <c r="N36" s="13"/>
      <c r="O36" s="13"/>
      <c r="P36" s="13"/>
      <c r="Q36" s="11"/>
      <c r="S36">
        <v>3</v>
      </c>
      <c r="T36">
        <f t="shared" si="12"/>
        <v>-1.0158876663167191E-4</v>
      </c>
    </row>
    <row r="37" spans="1:29" x14ac:dyDescent="0.2">
      <c r="A37" s="8"/>
      <c r="B37" s="8"/>
      <c r="C37" s="9"/>
      <c r="D37" s="9"/>
      <c r="E37" s="9"/>
      <c r="F37" s="10"/>
      <c r="G37" s="11"/>
      <c r="H37" s="12"/>
      <c r="I37" s="12"/>
      <c r="J37" s="11"/>
      <c r="K37" s="12"/>
      <c r="L37" s="13"/>
      <c r="M37" s="13"/>
      <c r="N37" s="13"/>
      <c r="O37" s="13"/>
      <c r="P37" s="13"/>
      <c r="Q37" s="11"/>
      <c r="S37">
        <v>4</v>
      </c>
      <c r="T37">
        <f t="shared" si="12"/>
        <v>-6.7156760854339827E-6</v>
      </c>
    </row>
    <row r="38" spans="1:29" x14ac:dyDescent="0.2">
      <c r="A38" s="8"/>
      <c r="B38" s="8"/>
      <c r="C38" s="9"/>
      <c r="D38" s="9"/>
      <c r="E38" s="9"/>
      <c r="F38" s="10"/>
      <c r="G38" s="11"/>
      <c r="H38" s="12"/>
      <c r="I38" s="12"/>
      <c r="J38" s="11"/>
      <c r="K38" s="12"/>
      <c r="L38" s="13"/>
      <c r="M38" s="13"/>
      <c r="N38" s="13"/>
      <c r="O38" s="13"/>
      <c r="P38" s="13"/>
      <c r="Q38" s="11"/>
      <c r="S38">
        <v>5</v>
      </c>
      <c r="T38">
        <f t="shared" si="12"/>
        <v>2.8513177637057324E-2</v>
      </c>
    </row>
    <row r="39" spans="1:29" x14ac:dyDescent="0.2">
      <c r="A39" s="8"/>
      <c r="B39" s="8"/>
      <c r="C39" s="9"/>
      <c r="D39" s="9"/>
      <c r="E39" s="9"/>
      <c r="F39" s="10"/>
      <c r="G39" s="11"/>
      <c r="H39" s="12"/>
      <c r="I39" s="12"/>
      <c r="J39" s="11"/>
      <c r="K39" s="12"/>
      <c r="L39" s="13"/>
      <c r="M39" s="13"/>
      <c r="N39" s="13"/>
      <c r="O39" s="13"/>
      <c r="P39" s="13"/>
      <c r="Q39" s="11"/>
      <c r="S39">
        <v>6</v>
      </c>
      <c r="T39">
        <f t="shared" si="12"/>
        <v>-9.6148337644626642E-5</v>
      </c>
    </row>
    <row r="40" spans="1:29" x14ac:dyDescent="0.2">
      <c r="A40" s="8"/>
      <c r="B40" s="8"/>
      <c r="C40" s="9"/>
      <c r="D40" s="9"/>
      <c r="E40" s="9"/>
      <c r="F40" s="10"/>
      <c r="G40" s="11"/>
      <c r="H40" s="12"/>
      <c r="I40" s="12"/>
      <c r="J40" s="11"/>
      <c r="K40" s="12"/>
      <c r="L40" s="13"/>
      <c r="M40" s="13"/>
      <c r="N40" s="13"/>
      <c r="O40" s="13"/>
      <c r="P40" s="13"/>
      <c r="Q40" s="11"/>
      <c r="S40">
        <v>7</v>
      </c>
      <c r="T40">
        <f t="shared" si="12"/>
        <v>-5.5538333234476359E-5</v>
      </c>
    </row>
    <row r="41" spans="1:29" x14ac:dyDescent="0.2">
      <c r="A41" s="8"/>
      <c r="B41" s="8"/>
      <c r="C41" s="9"/>
      <c r="D41" s="9"/>
      <c r="E41" s="9"/>
      <c r="F41" s="10"/>
      <c r="G41" s="11"/>
      <c r="H41" s="12"/>
      <c r="I41" s="12"/>
      <c r="J41" s="11"/>
      <c r="K41" s="12"/>
      <c r="L41" s="13"/>
      <c r="M41" s="13"/>
      <c r="N41" s="13"/>
      <c r="O41" s="13"/>
      <c r="P41" s="13"/>
      <c r="Q41" s="11"/>
      <c r="S41">
        <v>8</v>
      </c>
      <c r="T41">
        <f t="shared" si="12"/>
        <v>-8.0367488896339534E-5</v>
      </c>
    </row>
    <row r="42" spans="1:29" x14ac:dyDescent="0.2">
      <c r="A42" s="8"/>
      <c r="B42" s="8"/>
      <c r="C42" s="9"/>
      <c r="D42" s="9"/>
      <c r="E42" s="9"/>
      <c r="F42" s="10"/>
      <c r="G42" s="11"/>
      <c r="H42" s="12"/>
      <c r="I42" s="12"/>
      <c r="J42" s="11"/>
      <c r="K42" s="12"/>
      <c r="L42" s="13"/>
      <c r="M42" s="13"/>
      <c r="N42" s="13"/>
      <c r="O42" s="13"/>
      <c r="P42" s="13"/>
      <c r="Q42" s="11"/>
      <c r="S42">
        <v>9</v>
      </c>
      <c r="T42">
        <f t="shared" si="12"/>
        <v>-1.2563974810636205E-4</v>
      </c>
    </row>
    <row r="43" spans="1:29" x14ac:dyDescent="0.2">
      <c r="A43" s="8"/>
      <c r="B43" s="8"/>
      <c r="C43" s="9"/>
      <c r="D43" s="9"/>
      <c r="E43" s="9"/>
      <c r="F43" s="10"/>
      <c r="G43" s="11"/>
      <c r="H43" s="12"/>
      <c r="I43" s="12"/>
      <c r="J43" s="11"/>
      <c r="K43" s="12"/>
      <c r="L43" s="13"/>
      <c r="M43" s="13"/>
      <c r="N43" s="13"/>
      <c r="O43" s="13"/>
      <c r="P43" s="13"/>
      <c r="Q43" s="11"/>
      <c r="S43">
        <v>10</v>
      </c>
      <c r="T43">
        <f t="shared" si="12"/>
        <v>-6.4391504146697331E-5</v>
      </c>
      <c r="AB43">
        <v>0</v>
      </c>
      <c r="AC43">
        <v>1</v>
      </c>
    </row>
    <row r="44" spans="1:29" x14ac:dyDescent="0.2">
      <c r="A44" s="8"/>
      <c r="B44" s="8"/>
      <c r="C44" s="9"/>
      <c r="D44" s="9"/>
      <c r="E44" s="9"/>
      <c r="F44" s="10"/>
      <c r="G44" s="11"/>
      <c r="H44" s="12"/>
      <c r="I44" s="12"/>
      <c r="J44" s="11"/>
      <c r="K44" s="12"/>
      <c r="L44" s="13"/>
      <c r="M44" s="13"/>
      <c r="N44" s="13"/>
      <c r="O44" s="13"/>
      <c r="P44" s="13"/>
      <c r="Q44" s="11"/>
      <c r="S44">
        <v>11</v>
      </c>
      <c r="T44">
        <f t="shared" si="12"/>
        <v>-5.147977311909179E-5</v>
      </c>
      <c r="AB44">
        <v>30</v>
      </c>
      <c r="AC44">
        <v>1</v>
      </c>
    </row>
    <row r="45" spans="1:29" x14ac:dyDescent="0.2">
      <c r="A45" s="8"/>
      <c r="B45" s="8"/>
      <c r="C45" s="9"/>
      <c r="D45" s="9"/>
      <c r="E45" s="9"/>
      <c r="F45" s="10"/>
      <c r="G45" s="11"/>
      <c r="H45" s="12"/>
      <c r="I45" s="12"/>
      <c r="J45" s="11"/>
      <c r="K45" s="12"/>
      <c r="L45" s="13"/>
      <c r="M45" s="13"/>
      <c r="N45" s="13"/>
      <c r="O45" s="13"/>
      <c r="P45" s="13"/>
      <c r="Q45" s="11"/>
      <c r="S45">
        <v>12</v>
      </c>
      <c r="T45">
        <f t="shared" si="12"/>
        <v>-2.7545967888217624E-5</v>
      </c>
    </row>
    <row r="46" spans="1:29" x14ac:dyDescent="0.2">
      <c r="A46" s="8"/>
      <c r="B46" s="8"/>
      <c r="C46" s="9"/>
      <c r="D46" s="9"/>
      <c r="E46" s="9"/>
      <c r="F46" s="10"/>
      <c r="G46" s="11"/>
      <c r="H46" s="12"/>
      <c r="I46" s="12"/>
      <c r="J46" s="11"/>
      <c r="K46" s="12"/>
      <c r="L46" s="13"/>
      <c r="M46" s="13"/>
      <c r="N46" s="13"/>
      <c r="O46" s="13"/>
      <c r="P46" s="13"/>
      <c r="Q46" s="11"/>
      <c r="S46">
        <v>13</v>
      </c>
      <c r="T46">
        <f t="shared" si="12"/>
        <v>-3.66707842672686E-5</v>
      </c>
    </row>
    <row r="47" spans="1:29" x14ac:dyDescent="0.2">
      <c r="A47" s="8"/>
      <c r="B47" s="8"/>
      <c r="C47" s="9"/>
      <c r="D47" s="9"/>
      <c r="E47" s="9"/>
      <c r="F47" s="10"/>
      <c r="G47" s="11"/>
      <c r="H47" s="12"/>
      <c r="I47" s="12"/>
      <c r="J47" s="11"/>
      <c r="K47" s="12"/>
      <c r="L47" s="13"/>
      <c r="M47" s="13"/>
      <c r="N47" s="13"/>
      <c r="O47" s="13"/>
      <c r="P47" s="13"/>
      <c r="Q47" s="11"/>
      <c r="S47">
        <v>14</v>
      </c>
      <c r="T47">
        <f t="shared" si="12"/>
        <v>-3.3593657134975546E-5</v>
      </c>
    </row>
    <row r="48" spans="1:29" x14ac:dyDescent="0.2">
      <c r="A48" s="8"/>
      <c r="B48" s="8"/>
      <c r="C48" s="9"/>
      <c r="D48" s="9"/>
      <c r="E48" s="9"/>
      <c r="F48" s="10"/>
      <c r="G48" s="11"/>
      <c r="H48" s="12"/>
      <c r="I48" s="12"/>
      <c r="J48" s="11"/>
      <c r="K48" s="12"/>
      <c r="L48" s="13"/>
      <c r="M48" s="13"/>
      <c r="N48" s="13"/>
      <c r="O48" s="13"/>
      <c r="P48" s="13"/>
      <c r="Q48" s="11"/>
      <c r="S48">
        <v>15</v>
      </c>
      <c r="T48">
        <f t="shared" si="12"/>
        <v>-3.7296204739559077E-5</v>
      </c>
    </row>
    <row r="49" spans="1:20" x14ac:dyDescent="0.2">
      <c r="A49" s="8"/>
      <c r="B49" s="8"/>
      <c r="C49" s="9"/>
      <c r="D49" s="9"/>
      <c r="E49" s="9"/>
      <c r="F49" s="10"/>
      <c r="G49" s="11"/>
      <c r="H49" s="12"/>
      <c r="I49" s="12"/>
      <c r="J49" s="11"/>
      <c r="K49" s="12"/>
      <c r="L49" s="11"/>
      <c r="M49" s="11"/>
      <c r="N49" s="11"/>
      <c r="O49" s="12"/>
      <c r="P49" s="12"/>
      <c r="Q49" s="11"/>
      <c r="S49">
        <v>16</v>
      </c>
      <c r="T49">
        <f t="shared" si="12"/>
        <v>-6.6779767990297325E-5</v>
      </c>
    </row>
    <row r="50" spans="1:20" x14ac:dyDescent="0.2">
      <c r="A50" s="8"/>
      <c r="B50" s="8"/>
      <c r="C50" s="9"/>
      <c r="D50" s="9"/>
      <c r="E50" s="9"/>
      <c r="F50" s="10"/>
      <c r="G50" s="11"/>
      <c r="H50" s="12"/>
      <c r="I50" s="12"/>
      <c r="J50" s="11"/>
      <c r="K50" s="12"/>
      <c r="L50" s="13"/>
      <c r="M50" s="13"/>
      <c r="N50" s="13"/>
      <c r="O50" s="13"/>
      <c r="P50" s="13"/>
      <c r="Q50" s="11"/>
      <c r="S50">
        <v>17</v>
      </c>
      <c r="T50">
        <f t="shared" si="12"/>
        <v>-3.0251733595094402E-5</v>
      </c>
    </row>
    <row r="51" spans="1:20" x14ac:dyDescent="0.2">
      <c r="A51" s="8"/>
      <c r="B51" s="8"/>
      <c r="C51" s="9"/>
      <c r="D51" s="9"/>
      <c r="E51" s="9"/>
      <c r="F51" s="10"/>
      <c r="G51" s="11"/>
      <c r="H51" s="12"/>
      <c r="I51" s="12"/>
      <c r="J51" s="11"/>
      <c r="K51" s="12"/>
      <c r="L51" s="14"/>
      <c r="M51" s="14"/>
      <c r="N51" s="14"/>
      <c r="O51" s="14"/>
      <c r="P51" s="14"/>
      <c r="Q51" s="11"/>
      <c r="S51">
        <v>18</v>
      </c>
      <c r="T51">
        <f t="shared" si="12"/>
        <v>-4.8322133856144887E-5</v>
      </c>
    </row>
    <row r="52" spans="1:20" x14ac:dyDescent="0.2">
      <c r="A52" s="8"/>
      <c r="B52" s="8"/>
      <c r="C52" s="9"/>
      <c r="D52" s="9"/>
      <c r="E52" s="9"/>
      <c r="F52" s="10"/>
      <c r="G52" s="11"/>
      <c r="H52" s="12"/>
      <c r="I52" s="12"/>
      <c r="J52" s="11"/>
      <c r="K52" s="12"/>
      <c r="L52" s="13"/>
      <c r="M52" s="13"/>
      <c r="N52" s="13"/>
      <c r="O52" s="13"/>
      <c r="P52" s="13"/>
      <c r="Q52" s="11"/>
      <c r="S52">
        <v>19</v>
      </c>
      <c r="T52">
        <f t="shared" si="12"/>
        <v>-2.7702943492027808E-5</v>
      </c>
    </row>
    <row r="53" spans="1:20" x14ac:dyDescent="0.2">
      <c r="S53">
        <v>20</v>
      </c>
      <c r="T53">
        <f t="shared" si="12"/>
        <v>-2.6066884866640743E-5</v>
      </c>
    </row>
    <row r="54" spans="1:20" x14ac:dyDescent="0.2">
      <c r="S54">
        <v>21</v>
      </c>
      <c r="T54">
        <f t="shared" si="12"/>
        <v>-2.0360350413971082E-5</v>
      </c>
    </row>
    <row r="55" spans="1:20" x14ac:dyDescent="0.2">
      <c r="S55">
        <v>22</v>
      </c>
      <c r="T55">
        <f t="shared" si="12"/>
        <v>-3.5733916584060006E-5</v>
      </c>
    </row>
    <row r="56" spans="1:20" x14ac:dyDescent="0.2">
      <c r="S56">
        <v>23</v>
      </c>
      <c r="T56">
        <f t="shared" si="12"/>
        <v>-3.0447253630289302E-5</v>
      </c>
    </row>
    <row r="57" spans="1:20" x14ac:dyDescent="0.2">
      <c r="S57">
        <v>24</v>
      </c>
      <c r="T57">
        <f t="shared" si="12"/>
        <v>-4.0824598657590156E-5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35B8-9036-F04E-B201-C7042837B6D7}">
  <dimension ref="A2:C22"/>
  <sheetViews>
    <sheetView workbookViewId="0">
      <selection activeCell="B4" sqref="B4"/>
    </sheetView>
  </sheetViews>
  <sheetFormatPr baseColWidth="10" defaultRowHeight="16" x14ac:dyDescent="0.2"/>
  <sheetData>
    <row r="2" spans="1:3" x14ac:dyDescent="0.2">
      <c r="A2">
        <v>1</v>
      </c>
      <c r="B2">
        <v>7139.611308739667</v>
      </c>
      <c r="C2">
        <v>7951.4640280755584</v>
      </c>
    </row>
    <row r="3" spans="1:3" x14ac:dyDescent="0.2">
      <c r="A3">
        <v>2</v>
      </c>
      <c r="B3">
        <v>8044.1129591285071</v>
      </c>
      <c r="C3">
        <v>9245.9836616062639</v>
      </c>
    </row>
    <row r="4" spans="1:3" x14ac:dyDescent="0.2">
      <c r="A4">
        <v>3</v>
      </c>
      <c r="B4">
        <v>564.59561456754398</v>
      </c>
      <c r="C4">
        <v>434555.58881203824</v>
      </c>
    </row>
    <row r="5" spans="1:3" x14ac:dyDescent="0.2">
      <c r="A5">
        <v>4</v>
      </c>
      <c r="B5">
        <v>2574.0271111853499</v>
      </c>
    </row>
    <row r="6" spans="1:3" x14ac:dyDescent="0.2">
      <c r="A6">
        <v>5</v>
      </c>
      <c r="B6">
        <v>7782.3430780354129</v>
      </c>
      <c r="C6">
        <v>9032.4930541054036</v>
      </c>
    </row>
    <row r="7" spans="1:3" x14ac:dyDescent="0.2">
      <c r="A7">
        <v>6</v>
      </c>
      <c r="B7">
        <v>4504.6267357735333</v>
      </c>
      <c r="C7">
        <v>4878.8750093084072</v>
      </c>
    </row>
    <row r="8" spans="1:3" x14ac:dyDescent="0.2">
      <c r="A8">
        <v>7</v>
      </c>
      <c r="B8">
        <v>6522.6851721467838</v>
      </c>
      <c r="C8">
        <v>7100.3704902193949</v>
      </c>
    </row>
    <row r="9" spans="1:3" x14ac:dyDescent="0.2">
      <c r="A9">
        <v>8</v>
      </c>
      <c r="B9">
        <v>10179.924782989776</v>
      </c>
      <c r="C9">
        <v>10512.817268468354</v>
      </c>
    </row>
    <row r="10" spans="1:3" x14ac:dyDescent="0.2">
      <c r="A10">
        <v>9</v>
      </c>
      <c r="B10">
        <v>5260.42497440443</v>
      </c>
      <c r="C10">
        <v>5676.3296270601868</v>
      </c>
    </row>
    <row r="11" spans="1:3" x14ac:dyDescent="0.2">
      <c r="A11">
        <v>10</v>
      </c>
      <c r="B11">
        <v>4149.5870862000775</v>
      </c>
      <c r="C11">
        <v>5019.278742978443</v>
      </c>
    </row>
    <row r="12" spans="1:3" x14ac:dyDescent="0.2">
      <c r="A12">
        <v>11</v>
      </c>
      <c r="B12">
        <v>2343.8158991126329</v>
      </c>
      <c r="C12">
        <v>2622.6674314337083</v>
      </c>
    </row>
    <row r="13" spans="1:3" x14ac:dyDescent="0.2">
      <c r="A13">
        <v>12</v>
      </c>
      <c r="B13">
        <v>3092.4934424469375</v>
      </c>
      <c r="C13">
        <v>3340.2106890553141</v>
      </c>
    </row>
    <row r="14" spans="1:3" x14ac:dyDescent="0.2">
      <c r="A14">
        <v>13</v>
      </c>
      <c r="B14">
        <v>2843.6011629181203</v>
      </c>
      <c r="C14">
        <v>3104.6791368755908</v>
      </c>
    </row>
    <row r="15" spans="1:3" x14ac:dyDescent="0.2">
      <c r="A15">
        <v>14</v>
      </c>
      <c r="B15">
        <v>3138.9026064418135</v>
      </c>
      <c r="C15">
        <v>3445.4107247263501</v>
      </c>
    </row>
    <row r="16" spans="1:3" x14ac:dyDescent="0.2">
      <c r="A16">
        <v>15</v>
      </c>
      <c r="B16">
        <v>5534.8427757022173</v>
      </c>
      <c r="C16">
        <v>5880.5666953861191</v>
      </c>
    </row>
    <row r="17" spans="1:3" x14ac:dyDescent="0.2">
      <c r="A17">
        <v>16</v>
      </c>
      <c r="B17">
        <v>2564.2507364580747</v>
      </c>
      <c r="C17">
        <v>2934.3825783438069</v>
      </c>
    </row>
    <row r="18" spans="1:3" x14ac:dyDescent="0.2">
      <c r="A18">
        <v>17</v>
      </c>
      <c r="B18">
        <v>4026.4719501318486</v>
      </c>
      <c r="C18">
        <v>4371.6298698823148</v>
      </c>
    </row>
    <row r="19" spans="1:3" x14ac:dyDescent="0.2">
      <c r="A19">
        <v>18</v>
      </c>
      <c r="B19">
        <v>2348.0867758592917</v>
      </c>
      <c r="C19">
        <v>2713.8269730235966</v>
      </c>
    </row>
    <row r="20" spans="1:3" x14ac:dyDescent="0.2">
      <c r="A20">
        <v>19</v>
      </c>
      <c r="B20">
        <v>2186.25192095172</v>
      </c>
      <c r="C20">
        <v>3103.3475885674429</v>
      </c>
    </row>
    <row r="21" spans="1:3" x14ac:dyDescent="0.2">
      <c r="A21">
        <v>20</v>
      </c>
      <c r="B21">
        <v>1712.2661307093467</v>
      </c>
      <c r="C21">
        <v>2996.1889353763299</v>
      </c>
    </row>
    <row r="22" spans="1:3" x14ac:dyDescent="0.2">
      <c r="A22">
        <v>21</v>
      </c>
      <c r="B22">
        <v>3017.5129416342074</v>
      </c>
      <c r="C22">
        <v>3355.9203106922546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J</dc:creator>
  <cp:lastModifiedBy>Pratik J</cp:lastModifiedBy>
  <dcterms:created xsi:type="dcterms:W3CDTF">2018-07-13T09:18:10Z</dcterms:created>
  <dcterms:modified xsi:type="dcterms:W3CDTF">2018-07-25T13:41:07Z</dcterms:modified>
</cp:coreProperties>
</file>