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"/>
    </mc:Choice>
  </mc:AlternateContent>
  <xr:revisionPtr revIDLastSave="0" documentId="8_{D1DF177F-6B9D-534D-B840-BE77FE4B3304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K45" i="1" s="1"/>
  <c r="O21" i="1"/>
  <c r="N21" i="1"/>
  <c r="L21" i="1"/>
  <c r="R20" i="1"/>
  <c r="Q20" i="1"/>
  <c r="J44" i="1" s="1"/>
  <c r="L44" i="1" s="1"/>
  <c r="P20" i="1"/>
  <c r="O20" i="1"/>
  <c r="N20" i="1"/>
  <c r="I44" i="1" s="1"/>
  <c r="L20" i="1"/>
  <c r="R19" i="1"/>
  <c r="Q19" i="1"/>
  <c r="P19" i="1"/>
  <c r="K43" i="1" s="1"/>
  <c r="M43" i="1" s="1"/>
  <c r="O19" i="1"/>
  <c r="N19" i="1"/>
  <c r="L19" i="1"/>
  <c r="R18" i="1"/>
  <c r="Q18" i="1"/>
  <c r="J42" i="1" s="1"/>
  <c r="L42" i="1" s="1"/>
  <c r="P18" i="1"/>
  <c r="O18" i="1"/>
  <c r="N18" i="1"/>
  <c r="L18" i="1"/>
  <c r="R17" i="1"/>
  <c r="Q17" i="1"/>
  <c r="P17" i="1"/>
  <c r="K41" i="1" s="1"/>
  <c r="M41" i="1" s="1"/>
  <c r="O17" i="1"/>
  <c r="N17" i="1"/>
  <c r="L17" i="1"/>
  <c r="R16" i="1"/>
  <c r="Q16" i="1"/>
  <c r="J40" i="1" s="1"/>
  <c r="L40" i="1" s="1"/>
  <c r="P16" i="1"/>
  <c r="O16" i="1"/>
  <c r="N16" i="1"/>
  <c r="I40" i="1" s="1"/>
  <c r="L16" i="1"/>
  <c r="R15" i="1"/>
  <c r="Q15" i="1"/>
  <c r="P15" i="1"/>
  <c r="K39" i="1" s="1"/>
  <c r="M39" i="1" s="1"/>
  <c r="O15" i="1"/>
  <c r="N15" i="1"/>
  <c r="L15" i="1"/>
  <c r="R14" i="1"/>
  <c r="Q14" i="1"/>
  <c r="J38" i="1" s="1"/>
  <c r="L38" i="1" s="1"/>
  <c r="P14" i="1"/>
  <c r="O14" i="1"/>
  <c r="N14" i="1"/>
  <c r="L14" i="1"/>
  <c r="R13" i="1"/>
  <c r="Q13" i="1"/>
  <c r="P13" i="1"/>
  <c r="K37" i="1" s="1"/>
  <c r="M37" i="1" s="1"/>
  <c r="O13" i="1"/>
  <c r="N13" i="1"/>
  <c r="L13" i="1"/>
  <c r="R12" i="1"/>
  <c r="Q12" i="1"/>
  <c r="J36" i="1" s="1"/>
  <c r="L36" i="1" s="1"/>
  <c r="P12" i="1"/>
  <c r="O12" i="1"/>
  <c r="N12" i="1"/>
  <c r="I36" i="1" s="1"/>
  <c r="L12" i="1"/>
  <c r="R11" i="1"/>
  <c r="Q11" i="1"/>
  <c r="P11" i="1"/>
  <c r="K35" i="1" s="1"/>
  <c r="M35" i="1" s="1"/>
  <c r="O11" i="1"/>
  <c r="N11" i="1"/>
  <c r="L11" i="1"/>
  <c r="R10" i="1"/>
  <c r="Q10" i="1"/>
  <c r="J34" i="1" s="1"/>
  <c r="L34" i="1" s="1"/>
  <c r="P10" i="1"/>
  <c r="O10" i="1"/>
  <c r="N10" i="1"/>
  <c r="L10" i="1"/>
  <c r="R9" i="1"/>
  <c r="Q9" i="1"/>
  <c r="P9" i="1"/>
  <c r="K33" i="1" s="1"/>
  <c r="M33" i="1" s="1"/>
  <c r="O9" i="1"/>
  <c r="N9" i="1"/>
  <c r="L9" i="1"/>
  <c r="R8" i="1"/>
  <c r="Q8" i="1"/>
  <c r="J32" i="1" s="1"/>
  <c r="L32" i="1" s="1"/>
  <c r="P8" i="1"/>
  <c r="O8" i="1"/>
  <c r="N8" i="1"/>
  <c r="I32" i="1" s="1"/>
  <c r="L8" i="1"/>
  <c r="R7" i="1"/>
  <c r="Q7" i="1"/>
  <c r="P7" i="1"/>
  <c r="K31" i="1" s="1"/>
  <c r="O7" i="1"/>
  <c r="J31" i="1" s="1"/>
  <c r="L31" i="1" s="1"/>
  <c r="N7" i="1"/>
  <c r="L7" i="1"/>
  <c r="R6" i="1"/>
  <c r="K30" i="1" s="1"/>
  <c r="Q6" i="1"/>
  <c r="J30" i="1" s="1"/>
  <c r="L30" i="1" s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I30" i="1"/>
  <c r="I49" i="1"/>
  <c r="K32" i="1"/>
  <c r="J33" i="1"/>
  <c r="L33" i="1" s="1"/>
  <c r="L51" i="1"/>
  <c r="K34" i="1"/>
  <c r="M34" i="1" s="1"/>
  <c r="J35" i="1"/>
  <c r="L35" i="1" s="1"/>
  <c r="K36" i="1"/>
  <c r="J37" i="1"/>
  <c r="L37" i="1" s="1"/>
  <c r="K38" i="1"/>
  <c r="J39" i="1"/>
  <c r="L39" i="1" s="1"/>
  <c r="K40" i="1"/>
  <c r="J41" i="1"/>
  <c r="L41" i="1" s="1"/>
  <c r="L59" i="1"/>
  <c r="K42" i="1"/>
  <c r="M42" i="1" s="1"/>
  <c r="J43" i="1"/>
  <c r="L43" i="1" s="1"/>
  <c r="K44" i="1"/>
  <c r="J45" i="1"/>
  <c r="L45" i="1" s="1"/>
  <c r="F51" i="1"/>
  <c r="F49" i="1"/>
  <c r="F48" i="1"/>
  <c r="H31" i="1"/>
  <c r="F50" i="1"/>
  <c r="I31" i="1"/>
  <c r="I33" i="1"/>
  <c r="I34" i="1"/>
  <c r="I35" i="1"/>
  <c r="I37" i="1"/>
  <c r="I38" i="1"/>
  <c r="I39" i="1"/>
  <c r="I41" i="1"/>
  <c r="I42" i="1"/>
  <c r="I43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57" i="1" l="1"/>
  <c r="M45" i="1"/>
  <c r="L63" i="1" s="1"/>
  <c r="M30" i="1"/>
  <c r="L61" i="1"/>
  <c r="M38" i="1"/>
  <c r="L53" i="1"/>
  <c r="M44" i="1"/>
  <c r="M36" i="1"/>
  <c r="M40" i="1"/>
  <c r="L55" i="1"/>
  <c r="M32" i="1"/>
  <c r="M31" i="1"/>
  <c r="L49" i="1" s="1"/>
  <c r="L60" i="1" l="1"/>
  <c r="L62" i="1"/>
  <c r="L56" i="1"/>
  <c r="L48" i="1"/>
  <c r="F53" i="1"/>
  <c r="L52" i="1"/>
  <c r="L54" i="1"/>
  <c r="L50" i="1"/>
  <c r="L58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<sst xmlns="http://schemas.openxmlformats.org/spreadsheetml/2006/main" count="456" uniqueCount="110">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</sst>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259.37542342148106</c:v>
                  </c:pt>
                  <c:pt idx="1">
                    <c:v>185.87282217424848</c:v>
                  </c:pt>
                  <c:pt idx="2">
                    <c:v>121.78063302154283</c:v>
                  </c:pt>
                  <c:pt idx="3">
                    <c:v>84.716539221559884</c:v>
                  </c:pt>
                  <c:pt idx="4">
                    <c:v>59.258241918534203</c:v>
                  </c:pt>
                  <c:pt idx="5">
                    <c:v>40.834004303168207</c:v>
                  </c:pt>
                  <c:pt idx="6">
                    <c:v>28.560596828526645</c:v>
                  </c:pt>
                  <c:pt idx="7">
                    <c:v>20.305750364479682</c:v>
                  </c:pt>
                  <c:pt idx="8">
                    <c:v>13.977978192952831</c:v>
                  </c:pt>
                  <c:pt idx="9">
                    <c:v>10.574167401892304</c:v>
                  </c:pt>
                  <c:pt idx="10">
                    <c:v>7.9866193577371938</c:v>
                  </c:pt>
                  <c:pt idx="11">
                    <c:v>6.2763357803401796</c:v>
                  </c:pt>
                  <c:pt idx="12">
                    <c:v>5.2902643265736353</c:v>
                  </c:pt>
                  <c:pt idx="13">
                    <c:v>4.8211116828288327</c:v>
                  </c:pt>
                  <c:pt idx="14">
                    <c:v>4.5775570816134783</c:v>
                  </c:pt>
                  <c:pt idx="15">
                    <c:v>3.9432205306617329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259.37542342148106</c:v>
                  </c:pt>
                  <c:pt idx="1">
                    <c:v>185.87282217424848</c:v>
                  </c:pt>
                  <c:pt idx="2">
                    <c:v>121.78063302154283</c:v>
                  </c:pt>
                  <c:pt idx="3">
                    <c:v>84.716539221559884</c:v>
                  </c:pt>
                  <c:pt idx="4">
                    <c:v>59.258241918534203</c:v>
                  </c:pt>
                  <c:pt idx="5">
                    <c:v>40.834004303168207</c:v>
                  </c:pt>
                  <c:pt idx="6">
                    <c:v>28.560596828526645</c:v>
                  </c:pt>
                  <c:pt idx="7">
                    <c:v>20.305750364479682</c:v>
                  </c:pt>
                  <c:pt idx="8">
                    <c:v>13.977978192952831</c:v>
                  </c:pt>
                  <c:pt idx="9">
                    <c:v>10.574167401892304</c:v>
                  </c:pt>
                  <c:pt idx="10">
                    <c:v>7.9866193577371938</c:v>
                  </c:pt>
                  <c:pt idx="11">
                    <c:v>6.2763357803401796</c:v>
                  </c:pt>
                  <c:pt idx="12">
                    <c:v>5.2902643265736353</c:v>
                  </c:pt>
                  <c:pt idx="13">
                    <c:v>4.8211116828288327</c:v>
                  </c:pt>
                  <c:pt idx="14">
                    <c:v>4.5775570816134783</c:v>
                  </c:pt>
                  <c:pt idx="15">
                    <c:v>3.9432205306617329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23158.441905034088</c:v>
                </c:pt>
                <c:pt idx="1">
                  <c:v>16403.331565904147</c:v>
                </c:pt>
                <c:pt idx="2">
                  <c:v>10978.475208805712</c:v>
                </c:pt>
                <c:pt idx="3">
                  <c:v>7580.2129165132847</c:v>
                </c:pt>
                <c:pt idx="4">
                  <c:v>5257.8715154799847</c:v>
                </c:pt>
                <c:pt idx="5">
                  <c:v>3605.2120679848977</c:v>
                </c:pt>
                <c:pt idx="6">
                  <c:v>2511.9311867243155</c:v>
                </c:pt>
                <c:pt idx="7">
                  <c:v>1746.4079376270531</c:v>
                </c:pt>
                <c:pt idx="8">
                  <c:v>1200.3644731522209</c:v>
                </c:pt>
                <c:pt idx="9">
                  <c:v>847.84169164713433</c:v>
                </c:pt>
                <c:pt idx="10">
                  <c:v>597.00944317125925</c:v>
                </c:pt>
                <c:pt idx="11">
                  <c:v>425.15508396269013</c:v>
                </c:pt>
                <c:pt idx="12">
                  <c:v>296.8613106959092</c:v>
                </c:pt>
                <c:pt idx="13">
                  <c:v>215.2539629618835</c:v>
                </c:pt>
                <c:pt idx="14">
                  <c:v>155.94341853964517</c:v>
                </c:pt>
                <c:pt idx="15">
                  <c:v>116.79657035530795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8-9142-9F0F-673F8630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497472"/>
        <c:axId val="-20570163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5.0955863254389087</c:v>
                  </c:pt>
                  <c:pt idx="1">
                    <c:v>4.9642611624378601</c:v>
                  </c:pt>
                  <c:pt idx="2">
                    <c:v>4.8220270057771817</c:v>
                  </c:pt>
                  <c:pt idx="3">
                    <c:v>4.7382896586098333</c:v>
                  </c:pt>
                  <c:pt idx="4">
                    <c:v>4.6491038563003375</c:v>
                  </c:pt>
                  <c:pt idx="5">
                    <c:v>4.5885424943245567</c:v>
                  </c:pt>
                  <c:pt idx="6">
                    <c:v>4.5288887525896833</c:v>
                  </c:pt>
                  <c:pt idx="7">
                    <c:v>4.4667910430444611</c:v>
                  </c:pt>
                  <c:pt idx="8">
                    <c:v>4.3769916101765096</c:v>
                  </c:pt>
                  <c:pt idx="9">
                    <c:v>4.1662333107976561</c:v>
                  </c:pt>
                  <c:pt idx="10">
                    <c:v>3.6937259117469874</c:v>
                  </c:pt>
                  <c:pt idx="11">
                    <c:v>2.9070794813886862</c:v>
                  </c:pt>
                  <c:pt idx="12">
                    <c:v>2.4111431129468675</c:v>
                  </c:pt>
                  <c:pt idx="13">
                    <c:v>1.5412837362262521</c:v>
                  </c:pt>
                  <c:pt idx="14">
                    <c:v>0.60759087111860621</c:v>
                  </c:pt>
                  <c:pt idx="15">
                    <c:v>7.0710678118654752E-2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5.0955863254389087</c:v>
                  </c:pt>
                  <c:pt idx="1">
                    <c:v>4.9642611624378601</c:v>
                  </c:pt>
                  <c:pt idx="2">
                    <c:v>4.8220270057771817</c:v>
                  </c:pt>
                  <c:pt idx="3">
                    <c:v>4.7382896586098333</c:v>
                  </c:pt>
                  <c:pt idx="4">
                    <c:v>4.6491038563003375</c:v>
                  </c:pt>
                  <c:pt idx="5">
                    <c:v>4.5885424943245567</c:v>
                  </c:pt>
                  <c:pt idx="6">
                    <c:v>4.5288887525896833</c:v>
                  </c:pt>
                  <c:pt idx="7">
                    <c:v>4.4667910430444611</c:v>
                  </c:pt>
                  <c:pt idx="8">
                    <c:v>4.3769916101765096</c:v>
                  </c:pt>
                  <c:pt idx="9">
                    <c:v>4.1662333107976561</c:v>
                  </c:pt>
                  <c:pt idx="10">
                    <c:v>3.6937259117469874</c:v>
                  </c:pt>
                  <c:pt idx="11">
                    <c:v>2.9070794813886862</c:v>
                  </c:pt>
                  <c:pt idx="12">
                    <c:v>2.4111431129468675</c:v>
                  </c:pt>
                  <c:pt idx="13">
                    <c:v>1.5412837362262521</c:v>
                  </c:pt>
                  <c:pt idx="14">
                    <c:v>0.60759087111860621</c:v>
                  </c:pt>
                  <c:pt idx="15">
                    <c:v>7.0710678118654752E-2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1528.8333333333333</c:v>
                </c:pt>
                <c:pt idx="1">
                  <c:v>1461.1333333333334</c:v>
                </c:pt>
                <c:pt idx="2">
                  <c:v>1384.3833333333334</c:v>
                </c:pt>
                <c:pt idx="3">
                  <c:v>1337.95</c:v>
                </c:pt>
                <c:pt idx="4">
                  <c:v>1289.2833333333333</c:v>
                </c:pt>
                <c:pt idx="5">
                  <c:v>1257.5166666666667</c:v>
                </c:pt>
                <c:pt idx="6">
                  <c:v>1225.8499999999999</c:v>
                </c:pt>
                <c:pt idx="7">
                  <c:v>1193.9333333333334</c:v>
                </c:pt>
                <c:pt idx="8">
                  <c:v>1146.5833333333333</c:v>
                </c:pt>
                <c:pt idx="9">
                  <c:v>1038.95</c:v>
                </c:pt>
                <c:pt idx="10">
                  <c:v>816.98333333333335</c:v>
                </c:pt>
                <c:pt idx="11">
                  <c:v>506.13333333333333</c:v>
                </c:pt>
                <c:pt idx="12">
                  <c:v>348.28333333333336</c:v>
                </c:pt>
                <c:pt idx="13">
                  <c:v>141.96666666666667</c:v>
                </c:pt>
                <c:pt idx="14">
                  <c:v>22.05</c:v>
                </c:pt>
                <c:pt idx="1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8-9142-9F0F-673F8630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33424"/>
        <c:axId val="-2067706224"/>
      </c:scatterChart>
      <c:valAx>
        <c:axId val="-205749747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16320"/>
        <c:crosses val="autoZero"/>
        <c:crossBetween val="midCat"/>
      </c:valAx>
      <c:valAx>
        <c:axId val="-205701632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97472"/>
        <c:crosses val="autoZero"/>
        <c:crossBetween val="midCat"/>
      </c:valAx>
      <c:valAx>
        <c:axId val="-2067706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133424"/>
        <c:crosses val="max"/>
        <c:crossBetween val="midCat"/>
      </c:valAx>
      <c:valAx>
        <c:axId val="-205513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7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022_QC5_2018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2.0258994620000006E-12</v>
          </cell>
          <cell r="B7">
            <v>2.2306059780324432E-13</v>
          </cell>
          <cell r="C7">
            <v>-7.8716765075000089E-12</v>
          </cell>
          <cell r="D7">
            <v>2.3223792635181249E-13</v>
          </cell>
        </row>
      </sheetData>
      <sheetData sheetId="2">
        <row r="7">
          <cell r="A7">
            <v>1.5518253349999999E-12</v>
          </cell>
          <cell r="B7">
            <v>2.3741483918464259E-13</v>
          </cell>
          <cell r="C7">
            <v>-1.1663133180000008E-11</v>
          </cell>
          <cell r="D7">
            <v>2.8266835175794036E-13</v>
          </cell>
        </row>
      </sheetData>
      <sheetData sheetId="3">
        <row r="7">
          <cell r="A7">
            <v>1.2607870055000006E-12</v>
          </cell>
          <cell r="B7">
            <v>2.4749957914280168E-13</v>
          </cell>
          <cell r="C7">
            <v>-1.6980266175000008E-11</v>
          </cell>
          <cell r="D7">
            <v>2.8033328009572762E-13</v>
          </cell>
        </row>
      </sheetData>
      <sheetData sheetId="4">
        <row r="7">
          <cell r="A7">
            <v>1.4688339440000004E-12</v>
          </cell>
          <cell r="B7">
            <v>2.6195167893595625E-13</v>
          </cell>
          <cell r="C7">
            <v>-2.3687789800000005E-11</v>
          </cell>
          <cell r="D7">
            <v>2.8438162275353611E-13</v>
          </cell>
        </row>
      </sheetData>
      <sheetData sheetId="5">
        <row r="7">
          <cell r="A7">
            <v>5.7866603150000002E-13</v>
          </cell>
          <cell r="B7">
            <v>2.6537546996234732E-13</v>
          </cell>
          <cell r="C7">
            <v>-3.5449829750000005E-11</v>
          </cell>
          <cell r="D7">
            <v>3.2688426114498637E-13</v>
          </cell>
        </row>
      </sheetData>
      <sheetData sheetId="6">
        <row r="7">
          <cell r="A7">
            <v>2.2964741750000005E-13</v>
          </cell>
          <cell r="B7">
            <v>2.6942291823231882E-13</v>
          </cell>
          <cell r="C7">
            <v>-5.0362131950000057E-11</v>
          </cell>
          <cell r="D7">
            <v>4.2099087235452328E-13</v>
          </cell>
        </row>
      </sheetData>
      <sheetData sheetId="7">
        <row r="7">
          <cell r="A7">
            <v>-3.2059687500000003E-13</v>
          </cell>
          <cell r="B7">
            <v>2.4507022917345912E-13</v>
          </cell>
          <cell r="C7">
            <v>-7.2168404799999992E-11</v>
          </cell>
          <cell r="D7">
            <v>5.6825367130009829E-13</v>
          </cell>
        </row>
      </sheetData>
      <sheetData sheetId="8">
        <row r="7">
          <cell r="A7">
            <v>-8.2536644299999973E-13</v>
          </cell>
          <cell r="B7">
            <v>2.531428936231055E-13</v>
          </cell>
          <cell r="C7">
            <v>-1.0254666294999995E-10</v>
          </cell>
          <cell r="D7">
            <v>7.0510803540511339E-13</v>
          </cell>
        </row>
      </sheetData>
      <sheetData sheetId="9">
        <row r="7">
          <cell r="A7">
            <v>-1.4290435304999998E-12</v>
          </cell>
          <cell r="B7">
            <v>2.5634040218777991E-13</v>
          </cell>
          <cell r="C7">
            <v>-1.4942315999999998E-10</v>
          </cell>
          <cell r="D7">
            <v>1.0551480480932401E-12</v>
          </cell>
        </row>
      </sheetData>
      <sheetData sheetId="10">
        <row r="7">
          <cell r="A7">
            <v>-2.485194272E-12</v>
          </cell>
          <cell r="B7">
            <v>2.7840248394639566E-13</v>
          </cell>
          <cell r="C7">
            <v>-2.1535128850000011E-10</v>
          </cell>
          <cell r="D7">
            <v>1.4469790418837596E-12</v>
          </cell>
        </row>
      </sheetData>
      <sheetData sheetId="11">
        <row r="7">
          <cell r="A7">
            <v>-4.7953109300000021E-12</v>
          </cell>
          <cell r="B7">
            <v>2.9145323347542032E-13</v>
          </cell>
          <cell r="C7">
            <v>-3.1030822299999995E-10</v>
          </cell>
          <cell r="D7">
            <v>2.0725039337074893E-12</v>
          </cell>
        </row>
      </sheetData>
      <sheetData sheetId="12">
        <row r="7">
          <cell r="A7">
            <v>-5.3535133174999996E-12</v>
          </cell>
          <cell r="B7">
            <v>3.2244968068220561E-13</v>
          </cell>
          <cell r="C7">
            <v>-4.5091610649999981E-10</v>
          </cell>
          <cell r="D7">
            <v>2.9935526609454031E-12</v>
          </cell>
        </row>
      </sheetData>
      <sheetData sheetId="13">
        <row r="7">
          <cell r="A7">
            <v>-6.6052053390000012E-12</v>
          </cell>
          <cell r="B7">
            <v>2.9889719684849969E-13</v>
          </cell>
          <cell r="C7">
            <v>-6.4896767349999974E-10</v>
          </cell>
          <cell r="D7">
            <v>4.2283011009616729E-12</v>
          </cell>
        </row>
      </sheetData>
      <sheetData sheetId="14">
        <row r="7">
          <cell r="A7">
            <v>-1.1323209405E-12</v>
          </cell>
          <cell r="B7">
            <v>3.9863192717284599E-13</v>
          </cell>
          <cell r="C7">
            <v>-9.3147036150000027E-10</v>
          </cell>
          <cell r="D7">
            <v>5.9936720454200765E-12</v>
          </cell>
        </row>
      </sheetData>
      <sheetData sheetId="15">
        <row r="7">
          <cell r="A7">
            <v>-1.8621903735E-12</v>
          </cell>
          <cell r="B7">
            <v>3.9830409736385008E-13</v>
          </cell>
          <cell r="C7">
            <v>-1.3919134550000006E-9</v>
          </cell>
          <cell r="D7">
            <v>9.5256817510270175E-12</v>
          </cell>
        </row>
      </sheetData>
      <sheetData sheetId="16">
        <row r="7">
          <cell r="A7">
            <v>-8.0331119210000011E-12</v>
          </cell>
          <cell r="B7">
            <v>5.2307645620420932E-13</v>
          </cell>
          <cell r="C7">
            <v>-1.9705259949999986E-9</v>
          </cell>
          <cell r="D7">
            <v>1.3019389903647202E-11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/>
      <c r="G6" s="14">
        <v>700</v>
      </c>
      <c r="H6" s="15"/>
      <c r="I6" s="16">
        <v>961</v>
      </c>
      <c r="J6" s="17">
        <v>22.3</v>
      </c>
      <c r="K6" s="18">
        <v>872</v>
      </c>
      <c r="L6" s="12">
        <f>SQRT(K6)</f>
        <v>29.529646120466801</v>
      </c>
      <c r="M6" s="14">
        <v>92602</v>
      </c>
      <c r="N6" s="23">
        <f>SQRT(M6)</f>
        <v>304.30576728021441</v>
      </c>
      <c r="O6" s="41">
        <f>'[1]700uA'!A7</f>
        <v>-8.0331119210000011E-12</v>
      </c>
      <c r="P6" s="12">
        <f>'[1]700uA'!B7</f>
        <v>5.2307645620420932E-13</v>
      </c>
      <c r="Q6" s="42">
        <f>'[1]700uA'!C7</f>
        <v>-1.9705259949999986E-9</v>
      </c>
      <c r="R6" s="42">
        <f>'[1]700uA'!D7</f>
        <v>1.3019389903647202E-11</v>
      </c>
    </row>
    <row r="7" spans="1:18">
      <c r="A7" s="9" t="s">
        <v>3</v>
      </c>
      <c r="B7" s="11">
        <v>4</v>
      </c>
      <c r="C7"/>
      <c r="D7"/>
      <c r="E7" s="44"/>
      <c r="F7" s="13"/>
      <c r="G7" s="14">
        <v>690</v>
      </c>
      <c r="H7" s="15"/>
      <c r="I7" s="16"/>
      <c r="J7" s="17"/>
      <c r="K7" s="18">
        <v>525</v>
      </c>
      <c r="L7" s="12">
        <f t="shared" ref="L7:L21" si="0">SQRT(K7)</f>
        <v>22.912878474779198</v>
      </c>
      <c r="M7" s="18">
        <v>88193</v>
      </c>
      <c r="N7" s="23">
        <f t="shared" ref="N7:N21" si="1">SQRT(M7)</f>
        <v>296.97306275148929</v>
      </c>
      <c r="O7" s="41">
        <f>'[1]690uA'!A7</f>
        <v>-1.8621903735E-12</v>
      </c>
      <c r="P7" s="42">
        <f>'[1]690uA'!B7</f>
        <v>3.9830409736385008E-13</v>
      </c>
      <c r="Q7" s="42">
        <f>'[1]690uA'!C7</f>
        <v>-1.3919134550000006E-9</v>
      </c>
      <c r="R7" s="42">
        <f>'[1]690uA'!D7</f>
        <v>9.5256817510270175E-12</v>
      </c>
    </row>
    <row r="8" spans="1:18">
      <c r="A8" s="9" t="s">
        <v>28</v>
      </c>
      <c r="B8" s="11">
        <v>500</v>
      </c>
      <c r="C8"/>
      <c r="D8"/>
      <c r="E8" s="44"/>
      <c r="F8" s="13"/>
      <c r="G8" s="14">
        <v>680</v>
      </c>
      <c r="H8" s="15"/>
      <c r="I8" s="16"/>
      <c r="J8" s="17"/>
      <c r="K8" s="18">
        <v>322</v>
      </c>
      <c r="L8" s="12">
        <f t="shared" si="0"/>
        <v>17.944358444926362</v>
      </c>
      <c r="M8" s="14">
        <v>83385</v>
      </c>
      <c r="N8" s="23">
        <f t="shared" si="1"/>
        <v>288.76461001999536</v>
      </c>
      <c r="O8" s="41">
        <f>'[1]680uA'!A7</f>
        <v>-1.1323209405E-12</v>
      </c>
      <c r="P8" s="42">
        <f>'[1]680uA'!B7</f>
        <v>3.9863192717284599E-13</v>
      </c>
      <c r="Q8" s="42">
        <f>'[1]680uA'!C7</f>
        <v>-9.3147036150000027E-10</v>
      </c>
      <c r="R8" s="42">
        <f>'[1]680uA'!D7</f>
        <v>5.9936720454200765E-12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/>
      <c r="G9" s="14">
        <v>670</v>
      </c>
      <c r="H9" s="15"/>
      <c r="I9" s="16"/>
      <c r="J9" s="17"/>
      <c r="K9" s="18">
        <v>274</v>
      </c>
      <c r="L9" s="12">
        <f t="shared" si="0"/>
        <v>16.552945357246848</v>
      </c>
      <c r="M9" s="14">
        <v>80551</v>
      </c>
      <c r="N9" s="23">
        <f t="shared" si="1"/>
        <v>283.81508064230837</v>
      </c>
      <c r="O9" s="41">
        <f>'[1]670uA'!A7</f>
        <v>-6.6052053390000012E-12</v>
      </c>
      <c r="P9" s="42">
        <f>'[1]670uA'!B7</f>
        <v>2.9889719684849969E-13</v>
      </c>
      <c r="Q9" s="42">
        <f>'[1]670uA'!C7</f>
        <v>-6.4896767349999974E-10</v>
      </c>
      <c r="R9" s="42">
        <f>'[1]670uA'!D7</f>
        <v>4.2283011009616729E-12</v>
      </c>
    </row>
    <row r="10" spans="1:18">
      <c r="A10" s="54" t="s">
        <v>23</v>
      </c>
      <c r="B10" s="55"/>
      <c r="C10" s="4"/>
      <c r="D10" s="6"/>
      <c r="E10" s="44"/>
      <c r="F10" s="13"/>
      <c r="G10" s="14">
        <v>660</v>
      </c>
      <c r="H10" s="15"/>
      <c r="I10" s="16"/>
      <c r="J10" s="17"/>
      <c r="K10" s="18">
        <v>227</v>
      </c>
      <c r="L10" s="12">
        <f t="shared" si="0"/>
        <v>15.066519173319364</v>
      </c>
      <c r="M10" s="14">
        <v>77584</v>
      </c>
      <c r="N10" s="23">
        <f t="shared" si="1"/>
        <v>278.53904573685895</v>
      </c>
      <c r="O10" s="41">
        <f>'[1]660uA'!A7</f>
        <v>-5.3535133174999996E-12</v>
      </c>
      <c r="P10" s="42">
        <f>'[1]660uA'!B7</f>
        <v>3.2244968068220561E-13</v>
      </c>
      <c r="Q10" s="42">
        <f>'[1]660uA'!C7</f>
        <v>-4.5091610649999981E-10</v>
      </c>
      <c r="R10" s="42">
        <f>'[1]660uA'!D7</f>
        <v>2.9935526609454031E-12</v>
      </c>
    </row>
    <row r="11" spans="1:18">
      <c r="A11" s="56"/>
      <c r="B11" s="57"/>
      <c r="C11" s="4"/>
      <c r="D11" s="6"/>
      <c r="E11" s="44"/>
      <c r="F11" s="13"/>
      <c r="G11" s="14">
        <v>650</v>
      </c>
      <c r="H11" s="15"/>
      <c r="I11" s="16"/>
      <c r="J11" s="17"/>
      <c r="K11" s="18">
        <v>173</v>
      </c>
      <c r="L11" s="12">
        <f t="shared" si="0"/>
        <v>13.152946437965905</v>
      </c>
      <c r="M11" s="14">
        <v>75624</v>
      </c>
      <c r="N11" s="23">
        <f t="shared" si="1"/>
        <v>274.99818181217125</v>
      </c>
      <c r="O11" s="41">
        <f>'[1]650uA'!A7</f>
        <v>-4.7953109300000021E-12</v>
      </c>
      <c r="P11" s="42">
        <f>'[1]650uA'!B7</f>
        <v>2.9145323347542032E-13</v>
      </c>
      <c r="Q11" s="42">
        <f>'[1]650uA'!C7</f>
        <v>-3.1030822299999995E-10</v>
      </c>
      <c r="R11" s="42">
        <f>'[1]650uA'!D7</f>
        <v>2.0725039337074893E-12</v>
      </c>
    </row>
    <row r="12" spans="1:18">
      <c r="A12" s="9" t="s">
        <v>57</v>
      </c>
      <c r="B12" s="11" t="s">
        <v>97</v>
      </c>
      <c r="C12" s="4"/>
      <c r="D12" s="6"/>
      <c r="E12" s="44"/>
      <c r="F12" s="13"/>
      <c r="G12" s="14">
        <v>640</v>
      </c>
      <c r="H12" s="15"/>
      <c r="I12" s="16"/>
      <c r="J12" s="17"/>
      <c r="K12" s="18">
        <v>144</v>
      </c>
      <c r="L12" s="12">
        <f t="shared" si="0"/>
        <v>12</v>
      </c>
      <c r="M12" s="14">
        <v>73695</v>
      </c>
      <c r="N12" s="23">
        <f>SQRT(M12)</f>
        <v>271.46823018541232</v>
      </c>
      <c r="O12" s="41">
        <f>'[1]640uA'!A7</f>
        <v>-2.485194272E-12</v>
      </c>
      <c r="P12" s="42">
        <f>'[1]640uA'!B7</f>
        <v>2.7840248394639566E-13</v>
      </c>
      <c r="Q12" s="42">
        <f>'[1]640uA'!C7</f>
        <v>-2.1535128850000011E-10</v>
      </c>
      <c r="R12" s="42">
        <f>'[1]640uA'!D7</f>
        <v>1.4469790418837596E-12</v>
      </c>
    </row>
    <row r="13" spans="1:18">
      <c r="A13" s="9" t="s">
        <v>45</v>
      </c>
      <c r="B13" s="11" t="s">
        <v>98</v>
      </c>
      <c r="C13" s="4"/>
      <c r="D13" s="6"/>
      <c r="E13" s="44"/>
      <c r="F13" s="13"/>
      <c r="G13" s="14">
        <v>630</v>
      </c>
      <c r="H13" s="15"/>
      <c r="I13" s="16"/>
      <c r="J13" s="17"/>
      <c r="K13" s="18">
        <v>96</v>
      </c>
      <c r="L13" s="12">
        <f t="shared" si="0"/>
        <v>9.7979589711327115</v>
      </c>
      <c r="M13" s="14">
        <v>71732</v>
      </c>
      <c r="N13" s="23">
        <f t="shared" si="1"/>
        <v>267.82830320935091</v>
      </c>
      <c r="O13" s="41">
        <f>'[1]630uA'!A7</f>
        <v>-1.4290435304999998E-12</v>
      </c>
      <c r="P13" s="42">
        <f>'[1]630uA'!B7</f>
        <v>2.5634040218777991E-13</v>
      </c>
      <c r="Q13" s="42">
        <f>'[1]630uA'!C7</f>
        <v>-1.4942315999999998E-10</v>
      </c>
      <c r="R13" s="42">
        <f>'[1]630uA'!D7</f>
        <v>1.0551480480932401E-12</v>
      </c>
    </row>
    <row r="14" spans="1:18">
      <c r="A14" s="9" t="s">
        <v>54</v>
      </c>
      <c r="B14" s="11" t="s">
        <v>99</v>
      </c>
      <c r="C14" s="4"/>
      <c r="D14" s="6"/>
      <c r="E14" s="44"/>
      <c r="F14" s="13"/>
      <c r="G14" s="14">
        <v>620</v>
      </c>
      <c r="H14" s="15"/>
      <c r="I14" s="16"/>
      <c r="J14" s="17"/>
      <c r="K14" s="18">
        <v>87</v>
      </c>
      <c r="L14" s="12">
        <f t="shared" si="0"/>
        <v>9.3273790530888157</v>
      </c>
      <c r="M14" s="14">
        <v>68882</v>
      </c>
      <c r="N14" s="23">
        <f t="shared" si="1"/>
        <v>262.45380545917027</v>
      </c>
      <c r="O14" s="41">
        <f>'[1]620uA'!A7</f>
        <v>-8.2536644299999973E-13</v>
      </c>
      <c r="P14" s="42">
        <f>'[1]620uA'!B7</f>
        <v>2.531428936231055E-13</v>
      </c>
      <c r="Q14" s="42">
        <f>'[1]620uA'!C7</f>
        <v>-1.0254666294999995E-10</v>
      </c>
      <c r="R14" s="42">
        <f>'[1]620uA'!D7</f>
        <v>7.0510803540511339E-13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/>
      <c r="G15" s="14">
        <v>610</v>
      </c>
      <c r="H15" s="15"/>
      <c r="I15" s="16"/>
      <c r="J15" s="17"/>
      <c r="K15" s="18">
        <v>75</v>
      </c>
      <c r="L15" s="12">
        <f t="shared" si="0"/>
        <v>8.6602540378443873</v>
      </c>
      <c r="M15" s="14">
        <v>62412</v>
      </c>
      <c r="N15" s="23">
        <f t="shared" si="1"/>
        <v>249.82393800434738</v>
      </c>
      <c r="O15" s="41">
        <f>'[1]610uA'!A7</f>
        <v>-3.2059687500000003E-13</v>
      </c>
      <c r="P15" s="42">
        <f>'[1]610uA'!B7</f>
        <v>2.4507022917345912E-13</v>
      </c>
      <c r="Q15" s="42">
        <f>'[1]610uA'!C7</f>
        <v>-7.2168404799999992E-11</v>
      </c>
      <c r="R15" s="42">
        <f>'[1]610uA'!D7</f>
        <v>5.6825367130009829E-13</v>
      </c>
    </row>
    <row r="16" spans="1:18">
      <c r="A16" s="9" t="s">
        <v>49</v>
      </c>
      <c r="B16" s="11">
        <v>5</v>
      </c>
      <c r="C16" s="4"/>
      <c r="D16" s="6"/>
      <c r="E16" s="44"/>
      <c r="F16" s="13"/>
      <c r="G16" s="14">
        <v>600</v>
      </c>
      <c r="H16" s="15"/>
      <c r="I16" s="16"/>
      <c r="J16" s="17"/>
      <c r="K16" s="18">
        <v>49</v>
      </c>
      <c r="L16" s="12">
        <f t="shared" si="0"/>
        <v>7</v>
      </c>
      <c r="M16" s="14">
        <v>49068</v>
      </c>
      <c r="N16" s="23">
        <f t="shared" si="1"/>
        <v>221.5129793036968</v>
      </c>
      <c r="O16" s="41">
        <f>'[1]600uA'!A7</f>
        <v>2.2964741750000005E-13</v>
      </c>
      <c r="P16" s="42">
        <f>'[1]600uA'!B7</f>
        <v>2.6942291823231882E-13</v>
      </c>
      <c r="Q16" s="42">
        <f>'[1]600uA'!C7</f>
        <v>-5.0362131950000057E-11</v>
      </c>
      <c r="R16" s="42">
        <f>'[1]600uA'!D7</f>
        <v>4.2099087235452328E-13</v>
      </c>
    </row>
    <row r="17" spans="1:20">
      <c r="A17" s="9" t="s">
        <v>62</v>
      </c>
      <c r="B17" s="11"/>
      <c r="C17" s="4"/>
      <c r="D17" s="6"/>
      <c r="E17" s="44"/>
      <c r="F17" s="13"/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30396</v>
      </c>
      <c r="N17" s="23">
        <f t="shared" si="1"/>
        <v>174.34448657758008</v>
      </c>
      <c r="O17" s="41">
        <f>'[1]590uA'!A7</f>
        <v>5.7866603150000002E-13</v>
      </c>
      <c r="P17" s="42">
        <f>'[1]590uA'!B7</f>
        <v>2.6537546996234732E-13</v>
      </c>
      <c r="Q17" s="42">
        <f>'[1]590uA'!C7</f>
        <v>-3.5449829750000005E-11</v>
      </c>
      <c r="R17" s="42">
        <f>'[1]590uA'!D7</f>
        <v>3.2688426114498637E-13</v>
      </c>
    </row>
    <row r="18" spans="1:20" ht="14" customHeight="1">
      <c r="A18" s="9" t="s">
        <v>63</v>
      </c>
      <c r="B18" s="11"/>
      <c r="C18" s="4"/>
      <c r="D18" s="6"/>
      <c r="E18" s="44"/>
      <c r="F18" s="13"/>
      <c r="G18" s="14">
        <v>580</v>
      </c>
      <c r="H18" s="15"/>
      <c r="I18" s="16"/>
      <c r="J18" s="17"/>
      <c r="K18" s="18">
        <v>16</v>
      </c>
      <c r="L18" s="12">
        <f t="shared" si="0"/>
        <v>4</v>
      </c>
      <c r="M18" s="14">
        <v>20913</v>
      </c>
      <c r="N18" s="23">
        <f t="shared" si="1"/>
        <v>144.61327739872297</v>
      </c>
      <c r="O18" s="41">
        <f>'[1]580uA'!A7</f>
        <v>1.4688339440000004E-12</v>
      </c>
      <c r="P18" s="42">
        <f>'[1]580uA'!B7</f>
        <v>2.6195167893595625E-13</v>
      </c>
      <c r="Q18" s="42">
        <f>'[1]580uA'!C7</f>
        <v>-2.3687789800000005E-11</v>
      </c>
      <c r="R18" s="42">
        <f>'[1]580uA'!D7</f>
        <v>2.8438162275353611E-13</v>
      </c>
    </row>
    <row r="19" spans="1:20" ht="15" customHeight="1">
      <c r="A19" s="9" t="s">
        <v>64</v>
      </c>
      <c r="B19" s="11"/>
      <c r="C19" s="4"/>
      <c r="D19" s="6"/>
      <c r="E19" s="44"/>
      <c r="F19" s="13"/>
      <c r="G19" s="14">
        <v>570</v>
      </c>
      <c r="H19" s="15"/>
      <c r="I19" s="16"/>
      <c r="J19" s="17"/>
      <c r="K19" s="18">
        <v>17</v>
      </c>
      <c r="L19" s="12">
        <f t="shared" si="0"/>
        <v>4.1231056256176606</v>
      </c>
      <c r="M19" s="14">
        <v>8535</v>
      </c>
      <c r="N19" s="23">
        <f t="shared" si="1"/>
        <v>92.385063727855922</v>
      </c>
      <c r="O19" s="41">
        <f>'[1]570uA'!A7</f>
        <v>1.2607870055000006E-12</v>
      </c>
      <c r="P19" s="42">
        <f>'[1]570uA'!B7</f>
        <v>2.4749957914280168E-13</v>
      </c>
      <c r="Q19" s="42">
        <f>'[1]570uA'!C7</f>
        <v>-1.6980266175000008E-11</v>
      </c>
      <c r="R19" s="42">
        <f>'[1]570uA'!D7</f>
        <v>2.8033328009572762E-13</v>
      </c>
    </row>
    <row r="20" spans="1:20">
      <c r="A20" s="9" t="s">
        <v>65</v>
      </c>
      <c r="B20" s="11"/>
      <c r="C20" s="4"/>
      <c r="D20" s="6"/>
      <c r="E20" s="44"/>
      <c r="F20" s="13"/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1326</v>
      </c>
      <c r="N20" s="23">
        <f t="shared" si="1"/>
        <v>36.414282912066248</v>
      </c>
      <c r="O20" s="41">
        <f>'[1]560uA'!A7</f>
        <v>1.5518253349999999E-12</v>
      </c>
      <c r="P20" s="42">
        <f>'[1]560uA'!B7</f>
        <v>2.3741483918464259E-13</v>
      </c>
      <c r="Q20" s="42">
        <f>'[1]560uA'!C7</f>
        <v>-1.1663133180000008E-11</v>
      </c>
      <c r="R20" s="42">
        <f>'[1]560uA'!D7</f>
        <v>2.8266835175794036E-13</v>
      </c>
    </row>
    <row r="21" spans="1:20">
      <c r="A21" s="9" t="s">
        <v>66</v>
      </c>
      <c r="B21" s="11"/>
      <c r="C21" s="4"/>
      <c r="D21" s="6"/>
      <c r="E21" s="45"/>
      <c r="F21" s="13"/>
      <c r="G21" s="14">
        <v>550</v>
      </c>
      <c r="H21" s="15"/>
      <c r="I21" s="16"/>
      <c r="J21" s="17"/>
      <c r="K21" s="18">
        <v>4</v>
      </c>
      <c r="L21" s="12">
        <f t="shared" si="0"/>
        <v>2</v>
      </c>
      <c r="M21" s="14">
        <v>14</v>
      </c>
      <c r="N21" s="23">
        <f t="shared" si="1"/>
        <v>3.7416573867739413</v>
      </c>
      <c r="O21" s="41">
        <f>'[1]550uA'!A7</f>
        <v>2.0258994620000006E-12</v>
      </c>
      <c r="P21" s="42">
        <f>'[1]550uA'!B7</f>
        <v>2.2306059780324432E-13</v>
      </c>
      <c r="Q21" s="42">
        <f>'[1]550uA'!C7</f>
        <v>-7.8716765075000089E-12</v>
      </c>
      <c r="R21" s="42">
        <f>'[1]550uA'!D7</f>
        <v>2.3223792635181249E-13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/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/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0</v>
      </c>
      <c r="G30" s="29">
        <f>E30*'Data Summary'!$B$18</f>
        <v>0</v>
      </c>
      <c r="H30" s="31">
        <f>(M6-K6)/$B$42</f>
        <v>1528.8333333333333</v>
      </c>
      <c r="I30" s="32">
        <f>(1/$B$42)*SQRT(N6^2+L6^2)</f>
        <v>5.0955863254389087</v>
      </c>
      <c r="J30" s="33">
        <f>Q6-O6</f>
        <v>-1.9624928830789986E-9</v>
      </c>
      <c r="K30" s="33">
        <f>SQRT(P6^2+R6^2)</f>
        <v>1.3029893416380114E-11</v>
      </c>
      <c r="L30" s="32">
        <f>ABS(J30)/($H$30*$F$24*$L$24)</f>
        <v>23158.441905034088</v>
      </c>
      <c r="M30" s="33">
        <f>SQRT( ( 1 / ($H$30*$F$24*$L$24 ) )^2 * (K30^2+J30^2*( ($I$30/$H$30)^2+($F$25/$F$24)^2)))</f>
        <v>259.37542342148106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0</v>
      </c>
      <c r="G31" s="40">
        <f>E31*'Data Summary'!$B$18</f>
        <v>0</v>
      </c>
      <c r="H31" s="31">
        <f>(M7-K7)/$B$42</f>
        <v>1461.1333333333334</v>
      </c>
      <c r="I31" s="32">
        <f t="shared" ref="I31:I45" si="4">(1/$B$42)*SQRT(N7^2+L7^2)</f>
        <v>4.9642611624378601</v>
      </c>
      <c r="J31" s="33">
        <f t="shared" ref="J31:J45" si="5">Q7-O7</f>
        <v>-1.3900512646265006E-9</v>
      </c>
      <c r="K31" s="33">
        <f t="shared" ref="K31:K45" si="6">SQRT(P7^2+R7^2)</f>
        <v>9.5340054004508508E-12</v>
      </c>
      <c r="L31" s="32">
        <f>ABS(J31)/($H$30*$F$24*$L$24)</f>
        <v>16403.331565904147</v>
      </c>
      <c r="M31" s="33">
        <f t="shared" ref="M31:M45" si="7">SQRT( ( 1 / ($H$30*$F$24*$L$24 ) )^2 * (K31^2+J31^2*( ($I$30/$H$30)^2+($F$25/$F$24)^2)))</f>
        <v>185.87282217424848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0</v>
      </c>
      <c r="G32" s="40">
        <f>E32*'Data Summary'!$B$18</f>
        <v>0</v>
      </c>
      <c r="H32" s="31">
        <f t="shared" ref="H32:H45" si="8">(M8-K8)/$B$42</f>
        <v>1384.3833333333334</v>
      </c>
      <c r="I32" s="32">
        <f t="shared" si="4"/>
        <v>4.8220270057771817</v>
      </c>
      <c r="J32" s="33">
        <f t="shared" si="5"/>
        <v>-9.3033804055950028E-10</v>
      </c>
      <c r="K32" s="33">
        <f t="shared" si="6"/>
        <v>6.0069136835326362E-12</v>
      </c>
      <c r="L32" s="32">
        <f t="shared" ref="L32:L45" si="9">ABS(J32)/($H$30*$F$24*$L$24)</f>
        <v>10978.475208805712</v>
      </c>
      <c r="M32" s="33">
        <f t="shared" si="7"/>
        <v>121.78063302154283</v>
      </c>
    </row>
    <row r="33" spans="1:14">
      <c r="A33" s="56"/>
      <c r="B33" s="57"/>
      <c r="E33" s="40">
        <f t="shared" si="2"/>
        <v>670</v>
      </c>
      <c r="F33" s="40">
        <f t="shared" si="3"/>
        <v>0</v>
      </c>
      <c r="G33" s="40">
        <f>E33*'Data Summary'!$B$18</f>
        <v>0</v>
      </c>
      <c r="H33" s="31">
        <f t="shared" si="8"/>
        <v>1337.95</v>
      </c>
      <c r="I33" s="32">
        <f t="shared" si="4"/>
        <v>4.7382896586098333</v>
      </c>
      <c r="J33" s="33">
        <f t="shared" si="5"/>
        <v>-6.4236246816099974E-10</v>
      </c>
      <c r="K33" s="33">
        <f t="shared" si="6"/>
        <v>4.2388524077487748E-12</v>
      </c>
      <c r="L33" s="32">
        <f t="shared" si="9"/>
        <v>7580.2129165132847</v>
      </c>
      <c r="M33" s="33">
        <f t="shared" si="7"/>
        <v>84.716539221559884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0</v>
      </c>
      <c r="G34" s="40">
        <f>E34*'Data Summary'!$B$18</f>
        <v>0</v>
      </c>
      <c r="H34" s="31">
        <f t="shared" si="8"/>
        <v>1289.2833333333333</v>
      </c>
      <c r="I34" s="32">
        <f t="shared" si="4"/>
        <v>4.6491038563003375</v>
      </c>
      <c r="J34" s="33">
        <f t="shared" si="5"/>
        <v>-4.4556259318249983E-10</v>
      </c>
      <c r="K34" s="33">
        <f t="shared" si="6"/>
        <v>3.0108688663615625E-12</v>
      </c>
      <c r="L34" s="32">
        <f t="shared" si="9"/>
        <v>5257.8715154799847</v>
      </c>
      <c r="M34" s="33">
        <f t="shared" si="7"/>
        <v>59.258241918534203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0</v>
      </c>
      <c r="G35" s="40">
        <f>E35*'Data Summary'!$B$18</f>
        <v>0</v>
      </c>
      <c r="H35" s="31">
        <f t="shared" si="8"/>
        <v>1257.5166666666667</v>
      </c>
      <c r="I35" s="32">
        <f t="shared" si="4"/>
        <v>4.5885424943245567</v>
      </c>
      <c r="J35" s="33">
        <f t="shared" si="5"/>
        <v>-3.0551291206999994E-10</v>
      </c>
      <c r="K35" s="33">
        <f t="shared" si="6"/>
        <v>2.0928969259226064E-12</v>
      </c>
      <c r="L35" s="32">
        <f t="shared" si="9"/>
        <v>3605.2120679848977</v>
      </c>
      <c r="M35" s="33">
        <f t="shared" si="7"/>
        <v>40.834004303168207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0</v>
      </c>
      <c r="G36" s="40">
        <f>E36*'Data Summary'!$B$18</f>
        <v>0</v>
      </c>
      <c r="H36" s="31">
        <f t="shared" si="8"/>
        <v>1225.8499999999999</v>
      </c>
      <c r="I36" s="32">
        <f t="shared" si="4"/>
        <v>4.5288887525896833</v>
      </c>
      <c r="J36" s="33">
        <f t="shared" si="5"/>
        <v>-2.128660942280001E-10</v>
      </c>
      <c r="K36" s="33">
        <f t="shared" si="6"/>
        <v>1.4735183374218205E-12</v>
      </c>
      <c r="L36" s="32">
        <f t="shared" si="9"/>
        <v>2511.9311867243155</v>
      </c>
      <c r="M36" s="33">
        <f t="shared" si="7"/>
        <v>28.560596828526645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0</v>
      </c>
      <c r="G37" s="40">
        <f>E37*'Data Summary'!$B$18</f>
        <v>0</v>
      </c>
      <c r="H37" s="31">
        <f t="shared" si="8"/>
        <v>1193.9333333333334</v>
      </c>
      <c r="I37" s="32">
        <f t="shared" si="4"/>
        <v>4.4667910430444611</v>
      </c>
      <c r="J37" s="33">
        <f t="shared" si="5"/>
        <v>-1.4799411646949998E-10</v>
      </c>
      <c r="K37" s="33">
        <f t="shared" si="6"/>
        <v>1.085839677479492E-12</v>
      </c>
      <c r="L37" s="32">
        <f t="shared" si="9"/>
        <v>1746.4079376270531</v>
      </c>
      <c r="M37" s="33">
        <f t="shared" si="7"/>
        <v>20.305750364479682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0</v>
      </c>
      <c r="G38" s="40">
        <f>E38*'Data Summary'!$B$18</f>
        <v>0</v>
      </c>
      <c r="H38" s="31">
        <f t="shared" si="8"/>
        <v>1146.5833333333333</v>
      </c>
      <c r="I38" s="32">
        <f t="shared" si="4"/>
        <v>4.3769916101765096</v>
      </c>
      <c r="J38" s="33">
        <f t="shared" si="5"/>
        <v>-1.0172129650699995E-10</v>
      </c>
      <c r="K38" s="33">
        <f t="shared" si="6"/>
        <v>7.4917198705286462E-13</v>
      </c>
      <c r="L38" s="32">
        <f t="shared" si="9"/>
        <v>1200.3644731522209</v>
      </c>
      <c r="M38" s="33">
        <f t="shared" si="7"/>
        <v>13.977978192952831</v>
      </c>
    </row>
    <row r="39" spans="1:14">
      <c r="A39" s="65"/>
      <c r="B39" s="66"/>
      <c r="E39" s="40">
        <f t="shared" si="2"/>
        <v>610</v>
      </c>
      <c r="F39" s="40">
        <f t="shared" si="3"/>
        <v>0</v>
      </c>
      <c r="G39" s="40">
        <f>E39*'Data Summary'!$B$18</f>
        <v>0</v>
      </c>
      <c r="H39" s="31">
        <f t="shared" si="8"/>
        <v>1038.95</v>
      </c>
      <c r="I39" s="32">
        <f t="shared" si="4"/>
        <v>4.1662333107976561</v>
      </c>
      <c r="J39" s="33">
        <f t="shared" si="5"/>
        <v>-7.184780792499999E-11</v>
      </c>
      <c r="K39" s="33">
        <f t="shared" si="6"/>
        <v>6.188470345514891E-13</v>
      </c>
      <c r="L39" s="32">
        <f t="shared" si="9"/>
        <v>847.84169164713433</v>
      </c>
      <c r="M39" s="33">
        <f t="shared" si="7"/>
        <v>10.574167401892304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0</v>
      </c>
      <c r="G40" s="40">
        <f>E40*'Data Summary'!$B$18</f>
        <v>0</v>
      </c>
      <c r="H40" s="31">
        <f t="shared" si="8"/>
        <v>816.98333333333335</v>
      </c>
      <c r="I40" s="32">
        <f t="shared" si="4"/>
        <v>3.6937259117469874</v>
      </c>
      <c r="J40" s="33">
        <f t="shared" si="5"/>
        <v>-5.0591779367500057E-11</v>
      </c>
      <c r="K40" s="33">
        <f t="shared" si="6"/>
        <v>4.9982199178771769E-13</v>
      </c>
      <c r="L40" s="32">
        <f t="shared" si="9"/>
        <v>597.00944317125925</v>
      </c>
      <c r="M40" s="33">
        <f t="shared" si="7"/>
        <v>7.9866193577371938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0</v>
      </c>
      <c r="G41" s="40">
        <f>E41*'Data Summary'!$B$18</f>
        <v>0</v>
      </c>
      <c r="H41" s="31">
        <f t="shared" si="8"/>
        <v>506.13333333333333</v>
      </c>
      <c r="I41" s="32">
        <f t="shared" si="4"/>
        <v>2.9070794813886862</v>
      </c>
      <c r="J41" s="33">
        <f t="shared" si="5"/>
        <v>-3.6028495781500004E-11</v>
      </c>
      <c r="K41" s="33">
        <f t="shared" si="6"/>
        <v>4.2104329972348492E-13</v>
      </c>
      <c r="L41" s="32">
        <f t="shared" si="9"/>
        <v>425.15508396269013</v>
      </c>
      <c r="M41" s="33">
        <f t="shared" si="7"/>
        <v>6.2763357803401796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0</v>
      </c>
      <c r="G42" s="40">
        <f>E42*'Data Summary'!$B$18</f>
        <v>0</v>
      </c>
      <c r="H42" s="31">
        <f t="shared" si="8"/>
        <v>348.28333333333336</v>
      </c>
      <c r="I42" s="32">
        <f t="shared" si="4"/>
        <v>2.4111431129468675</v>
      </c>
      <c r="J42" s="33">
        <f t="shared" si="5"/>
        <v>-2.5156623744000005E-11</v>
      </c>
      <c r="K42" s="33">
        <f t="shared" si="6"/>
        <v>3.8664142232474368E-13</v>
      </c>
      <c r="L42" s="32">
        <f t="shared" si="9"/>
        <v>296.8613106959092</v>
      </c>
      <c r="M42" s="33">
        <f t="shared" si="7"/>
        <v>5.2902643265736353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0</v>
      </c>
      <c r="G43" s="40">
        <f>E43*'Data Summary'!$B$18</f>
        <v>0</v>
      </c>
      <c r="H43" s="31">
        <f t="shared" si="8"/>
        <v>141.96666666666667</v>
      </c>
      <c r="I43" s="32">
        <f t="shared" si="4"/>
        <v>1.5412837362262521</v>
      </c>
      <c r="J43" s="33">
        <f t="shared" si="5"/>
        <v>-1.8241053180500009E-11</v>
      </c>
      <c r="K43" s="33">
        <f t="shared" si="6"/>
        <v>3.7395559844063524E-13</v>
      </c>
      <c r="L43" s="32">
        <f t="shared" si="9"/>
        <v>215.2539629618835</v>
      </c>
      <c r="M43" s="33">
        <f t="shared" si="7"/>
        <v>4.8211116828288327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0</v>
      </c>
      <c r="G44" s="40">
        <f>E44*'Data Summary'!$B$18</f>
        <v>0</v>
      </c>
      <c r="H44" s="31">
        <f t="shared" si="8"/>
        <v>22.05</v>
      </c>
      <c r="I44" s="32">
        <f t="shared" si="4"/>
        <v>0.60759087111860621</v>
      </c>
      <c r="J44" s="33">
        <f t="shared" si="5"/>
        <v>-1.3214958515000008E-11</v>
      </c>
      <c r="K44" s="33">
        <f t="shared" si="6"/>
        <v>3.6914387838703273E-13</v>
      </c>
      <c r="L44" s="32">
        <f t="shared" si="9"/>
        <v>155.94341853964517</v>
      </c>
      <c r="M44" s="33">
        <f t="shared" si="7"/>
        <v>4.5775570816134783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0</v>
      </c>
      <c r="G45" s="40">
        <f>E45*'Data Summary'!$B$18</f>
        <v>0</v>
      </c>
      <c r="H45" s="31">
        <f t="shared" si="8"/>
        <v>0.16666666666666666</v>
      </c>
      <c r="I45" s="32">
        <f t="shared" si="4"/>
        <v>7.0710678118654752E-2</v>
      </c>
      <c r="J45" s="33">
        <f t="shared" si="5"/>
        <v>-9.8975759695000099E-12</v>
      </c>
      <c r="K45" s="33">
        <f t="shared" si="6"/>
        <v>3.2201006929680107E-13</v>
      </c>
      <c r="L45" s="32">
        <f t="shared" si="9"/>
        <v>116.79657035530795</v>
      </c>
      <c r="M45" s="33">
        <f t="shared" si="7"/>
        <v>3.9432205306617329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700,23158.4419050341,259.375423421481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690,16403.3315659041,185.872822174248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str">
        <f t="shared" si="10"/>
        <v>680,10978.4752088057,121.780633021543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670,7580.21291651328,84.7165392215599</v>
      </c>
    </row>
    <row r="52" spans="1:14">
      <c r="E52" s="8" t="s">
        <v>78</v>
      </c>
      <c r="F52" s="30">
        <f>EXP(INDEX(LINEST(LN(L30:L45),E30:E45),1,2))</f>
        <v>3.1687320931304876E-7</v>
      </c>
      <c r="L52" s="35" t="str">
        <f t="shared" si="10"/>
        <v>660,5257.87151547998,59.2582419185342</v>
      </c>
    </row>
    <row r="53" spans="1:14">
      <c r="E53" s="8" t="s">
        <v>79</v>
      </c>
      <c r="F53" s="30">
        <f>INDEX(LINEST(LN(L30:L45),E30:E45),1)</f>
        <v>3.5663278149155458E-2</v>
      </c>
      <c r="L53" s="35" t="str">
        <f t="shared" si="10"/>
        <v>650,3605.2120679849,40.8340043031682</v>
      </c>
      <c r="N53" s="3"/>
    </row>
    <row r="54" spans="1:14">
      <c r="L54" s="35" t="str">
        <f t="shared" si="10"/>
        <v>640,2511.93118672432,28.5605968285266</v>
      </c>
      <c r="N54" s="3"/>
    </row>
    <row r="55" spans="1:14">
      <c r="L55" s="35" t="str">
        <f t="shared" si="10"/>
        <v>630,1746.40793762705,20.3057503644797</v>
      </c>
      <c r="N55" s="3"/>
    </row>
    <row r="56" spans="1:14">
      <c r="L56" s="35" t="str">
        <f t="shared" si="10"/>
        <v>620,1200.36447315222,13.9779781929528</v>
      </c>
      <c r="N56" s="3"/>
    </row>
    <row r="57" spans="1:14">
      <c r="L57" s="35" t="str">
        <f t="shared" si="10"/>
        <v>610,847.841691647134,10.5741674018923</v>
      </c>
      <c r="N57" s="3"/>
    </row>
    <row r="58" spans="1:14">
      <c r="L58" s="35" t="str">
        <f t="shared" si="10"/>
        <v>600,597.009443171259,7.98661935773719</v>
      </c>
      <c r="N58" s="3"/>
    </row>
    <row r="59" spans="1:14">
      <c r="L59" s="35" t="str">
        <f t="shared" si="10"/>
        <v>590,425.15508396269,6.27633578034018</v>
      </c>
      <c r="N59" s="3"/>
    </row>
    <row r="60" spans="1:14">
      <c r="L60" s="35" t="str">
        <f t="shared" si="10"/>
        <v>580,296.861310695909,5.29026432657364</v>
      </c>
    </row>
    <row r="61" spans="1:14">
      <c r="L61" s="35" t="str">
        <f t="shared" si="10"/>
        <v>570,215.253962961884,4.82111168282883</v>
      </c>
    </row>
    <row r="62" spans="1:14">
      <c r="L62" s="35" t="str">
        <f t="shared" si="10"/>
        <v>560,155.943418539645,4.57755708161348</v>
      </c>
    </row>
    <row r="63" spans="1:14">
      <c r="L63" s="35" t="str">
        <f t="shared" si="10"/>
        <v>550,116.796570355308,3.94322053066173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2018-07-12T15:40:28Z</dcterms:modified>
</cp:coreProperties>
</file>