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jahmathew/Desktop/College/Internships/"/>
    </mc:Choice>
  </mc:AlternateContent>
  <bookViews>
    <workbookView xWindow="0" yWindow="460" windowWidth="25600" windowHeight="1462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N6" i="1"/>
  <c r="O6" i="1"/>
  <c r="P6" i="1"/>
  <c r="Q6" i="1"/>
  <c r="R6" i="1"/>
  <c r="L7" i="1"/>
  <c r="N7" i="1"/>
  <c r="O7" i="1"/>
  <c r="P7" i="1"/>
  <c r="Q7" i="1"/>
  <c r="R7" i="1"/>
  <c r="L8" i="1"/>
  <c r="N8" i="1"/>
  <c r="O8" i="1"/>
  <c r="P8" i="1"/>
  <c r="Q8" i="1"/>
  <c r="R8" i="1"/>
  <c r="L9" i="1"/>
  <c r="N9" i="1"/>
  <c r="O9" i="1"/>
  <c r="P9" i="1"/>
  <c r="Q9" i="1"/>
  <c r="R9" i="1"/>
  <c r="L10" i="1"/>
  <c r="N10" i="1"/>
  <c r="O10" i="1"/>
  <c r="P10" i="1"/>
  <c r="Q10" i="1"/>
  <c r="R10" i="1"/>
  <c r="L11" i="1"/>
  <c r="N11" i="1"/>
  <c r="O11" i="1"/>
  <c r="P11" i="1"/>
  <c r="Q11" i="1"/>
  <c r="R11" i="1"/>
  <c r="L12" i="1"/>
  <c r="N12" i="1"/>
  <c r="O12" i="1"/>
  <c r="P12" i="1"/>
  <c r="Q12" i="1"/>
  <c r="R12" i="1"/>
  <c r="L13" i="1"/>
  <c r="N13" i="1"/>
  <c r="O13" i="1"/>
  <c r="P13" i="1"/>
  <c r="Q13" i="1"/>
  <c r="R13" i="1"/>
  <c r="L14" i="1"/>
  <c r="N14" i="1"/>
  <c r="O14" i="1"/>
  <c r="P14" i="1"/>
  <c r="Q14" i="1"/>
  <c r="R14" i="1"/>
  <c r="L15" i="1"/>
  <c r="N15" i="1"/>
  <c r="O15" i="1"/>
  <c r="P15" i="1"/>
  <c r="Q15" i="1"/>
  <c r="R15" i="1"/>
  <c r="L16" i="1"/>
  <c r="N16" i="1"/>
  <c r="O16" i="1"/>
  <c r="P16" i="1"/>
  <c r="Q16" i="1"/>
  <c r="R16" i="1"/>
  <c r="L17" i="1"/>
  <c r="N17" i="1"/>
  <c r="O17" i="1"/>
  <c r="P17" i="1"/>
  <c r="Q17" i="1"/>
  <c r="R17" i="1"/>
  <c r="L18" i="1"/>
  <c r="N18" i="1"/>
  <c r="O18" i="1"/>
  <c r="P18" i="1"/>
  <c r="Q18" i="1"/>
  <c r="R18" i="1"/>
  <c r="L19" i="1"/>
  <c r="N19" i="1"/>
  <c r="O19" i="1"/>
  <c r="P19" i="1"/>
  <c r="Q19" i="1"/>
  <c r="R19" i="1"/>
  <c r="L20" i="1"/>
  <c r="N20" i="1"/>
  <c r="O20" i="1"/>
  <c r="P20" i="1"/>
  <c r="Q20" i="1"/>
  <c r="R20" i="1"/>
  <c r="L21" i="1"/>
  <c r="N21" i="1"/>
  <c r="O21" i="1"/>
  <c r="P21" i="1"/>
  <c r="Q21" i="1"/>
  <c r="R21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<sst xmlns="http://schemas.openxmlformats.org/spreadsheetml/2006/main" count="478" uniqueCount="96">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</sst>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11" fontId="5" fillId="3" borderId="1" xfId="0" applyNumberFormat="1" applyFont="1" applyFill="1" applyBorder="1"/>
    <xf numFmtId="11" fontId="5" fillId="3" borderId="12" xfId="0" applyNumberFormat="1" applyFont="1" applyFill="1" applyBorder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connections" Target="connections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105808"/>
        <c:axId val="-2100547024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595696"/>
        <c:axId val="-2100267424"/>
      </c:scatterChart>
      <c:valAx>
        <c:axId val="-2103105808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547024"/>
        <c:crosses val="autoZero"/>
        <c:crossBetween val="midCat"/>
      </c:valAx>
      <c:valAx>
        <c:axId val="-2100547024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105808"/>
        <c:crosses val="autoZero"/>
        <c:crossBetween val="midCat"/>
      </c:valAx>
      <c:valAx>
        <c:axId val="-21002674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97595696"/>
        <c:crosses val="max"/>
        <c:crossBetween val="midCat"/>
      </c:valAx>
      <c:valAx>
        <c:axId val="-209759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026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Downloads/QC5_GE11-X-L-CERN-0001_QC5_201707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4.2098236419999987E-12</v>
          </cell>
          <cell r="B7">
            <v>9.2430898628054468E-13</v>
          </cell>
          <cell r="C7">
            <v>-9.0165030779999982E-12</v>
          </cell>
          <cell r="D7">
            <v>9.8485579334105683E-13</v>
          </cell>
        </row>
      </sheetData>
      <sheetData sheetId="2">
        <row r="7">
          <cell r="A7">
            <v>4.3417005885000027E-12</v>
          </cell>
          <cell r="B7">
            <v>9.0992392809196707E-13</v>
          </cell>
          <cell r="C7">
            <v>-1.6091235301499997E-11</v>
          </cell>
          <cell r="D7">
            <v>1.0116138039850136E-12</v>
          </cell>
        </row>
      </sheetData>
      <sheetData sheetId="3">
        <row r="7">
          <cell r="A7">
            <v>2.8944669645000005E-12</v>
          </cell>
          <cell r="B7">
            <v>9.3639557237340933E-13</v>
          </cell>
          <cell r="C7">
            <v>-2.3259190268499996E-11</v>
          </cell>
          <cell r="D7">
            <v>9.7372863371711782E-13</v>
          </cell>
        </row>
      </sheetData>
      <sheetData sheetId="4">
        <row r="7">
          <cell r="A7">
            <v>2.9615426209999991E-12</v>
          </cell>
          <cell r="B7">
            <v>1.7908043905989527E-12</v>
          </cell>
          <cell r="C7">
            <v>-3.6196752440000013E-11</v>
          </cell>
          <cell r="D7">
            <v>9.5924277351988777E-13</v>
          </cell>
        </row>
      </sheetData>
      <sheetData sheetId="5">
        <row r="7">
          <cell r="A7">
            <v>2.6432191264999992E-12</v>
          </cell>
          <cell r="B7">
            <v>1.0911394322073978E-12</v>
          </cell>
          <cell r="C7">
            <v>-5.3333905900000053E-11</v>
          </cell>
          <cell r="D7">
            <v>1.1507466501852547E-12</v>
          </cell>
        </row>
      </sheetData>
      <sheetData sheetId="6">
        <row r="7">
          <cell r="A7">
            <v>5.2330050920000016E-12</v>
          </cell>
          <cell r="B7">
            <v>1.1510749872043002E-12</v>
          </cell>
          <cell r="C7">
            <v>-7.8125594399999983E-11</v>
          </cell>
          <cell r="D7">
            <v>1.2682449511268856E-12</v>
          </cell>
        </row>
      </sheetData>
      <sheetData sheetId="7">
        <row r="7">
          <cell r="A7">
            <v>3.9710813249999992E-12</v>
          </cell>
          <cell r="B7">
            <v>1.1854195339157329E-12</v>
          </cell>
          <cell r="C7">
            <v>-1.1610836780000003E-10</v>
          </cell>
          <cell r="D7">
            <v>1.6732916518334609E-12</v>
          </cell>
        </row>
      </sheetData>
      <sheetData sheetId="8">
        <row r="7">
          <cell r="A7">
            <v>4.0506618709999992E-12</v>
          </cell>
          <cell r="B7">
            <v>1.2667088515651009E-12</v>
          </cell>
          <cell r="C7">
            <v>-1.6455601499999998E-10</v>
          </cell>
          <cell r="D7">
            <v>1.6369451059799879E-12</v>
          </cell>
        </row>
      </sheetData>
      <sheetData sheetId="9">
        <row r="7">
          <cell r="A7">
            <v>4.6918556215000006E-12</v>
          </cell>
          <cell r="B7">
            <v>1.2153374860239735E-12</v>
          </cell>
          <cell r="C7">
            <v>-2.3528173200000008E-10</v>
          </cell>
          <cell r="D7">
            <v>2.1389768301956782E-12</v>
          </cell>
        </row>
      </sheetData>
      <sheetData sheetId="10">
        <row r="7">
          <cell r="A7">
            <v>4.0427039004999999E-12</v>
          </cell>
          <cell r="B7">
            <v>1.2211230768329427E-12</v>
          </cell>
          <cell r="C7">
            <v>-3.4309664499999982E-10</v>
          </cell>
          <cell r="D7">
            <v>2.7137050770887875E-12</v>
          </cell>
        </row>
      </sheetData>
      <sheetData sheetId="11">
        <row r="7">
          <cell r="A7">
            <v>5.420588669999995E-12</v>
          </cell>
          <cell r="B7">
            <v>1.1066492849353396E-12</v>
          </cell>
          <cell r="C7">
            <v>-5.148456230000002E-10</v>
          </cell>
          <cell r="D7">
            <v>4.1677205316419916E-12</v>
          </cell>
        </row>
      </sheetData>
      <sheetData sheetId="12">
        <row r="7">
          <cell r="A7">
            <v>3.3139715370000008E-12</v>
          </cell>
          <cell r="B7">
            <v>1.1382368795042683E-12</v>
          </cell>
          <cell r="C7">
            <v>-7.4735680850000014E-10</v>
          </cell>
          <cell r="D7">
            <v>6.2356402027488387E-12</v>
          </cell>
        </row>
      </sheetData>
      <sheetData sheetId="13">
        <row r="7">
          <cell r="A7">
            <v>2.7262105755000003E-12</v>
          </cell>
          <cell r="B7">
            <v>2.2910405151761649E-12</v>
          </cell>
          <cell r="C7">
            <v>-1.0943881455000004E-9</v>
          </cell>
          <cell r="D7">
            <v>9.5524778361984277E-12</v>
          </cell>
        </row>
      </sheetData>
      <sheetData sheetId="14">
        <row r="7">
          <cell r="A7">
            <v>-9.868019825000007E-13</v>
          </cell>
          <cell r="B7">
            <v>1.24780941425525E-12</v>
          </cell>
          <cell r="C7">
            <v>-1.6769922449999996E-9</v>
          </cell>
          <cell r="D7">
            <v>1.2939893543162041E-11</v>
          </cell>
        </row>
      </sheetData>
      <sheetData sheetId="15">
        <row r="7">
          <cell r="A7">
            <v>4.1347899800000002E-12</v>
          </cell>
          <cell r="B7">
            <v>1.4889078944158949E-12</v>
          </cell>
          <cell r="C7">
            <v>-2.5356757599999986E-9</v>
          </cell>
          <cell r="D7">
            <v>1.9151095188837675E-11</v>
          </cell>
        </row>
      </sheetData>
      <sheetData sheetId="16">
        <row r="7">
          <cell r="A7">
            <v>-3.5367974794999992E-12</v>
          </cell>
          <cell r="B7">
            <v>1.8527967957125917E-12</v>
          </cell>
          <cell r="C7">
            <v>-4.059361360000001E-9</v>
          </cell>
          <cell r="D7">
            <v>2.9864992037855262E-11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E1" workbookViewId="0">
      <selection activeCell="T11" sqref="T11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43" t="s">
        <v>81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18" ht="16" x14ac:dyDescent="0.2">
      <c r="A2" s="9" t="s">
        <v>53</v>
      </c>
      <c r="B2" s="11" t="s">
        <v>80</v>
      </c>
      <c r="C2" s="36" t="s">
        <v>95</v>
      </c>
      <c r="D2" s="37" t="s">
        <v>93</v>
      </c>
      <c r="E2"/>
      <c r="F2" s="46" t="s">
        <v>7</v>
      </c>
      <c r="G2" s="47"/>
      <c r="H2" s="47"/>
      <c r="I2" s="47"/>
      <c r="J2" s="48"/>
      <c r="K2" s="49" t="s">
        <v>47</v>
      </c>
      <c r="L2" s="47"/>
      <c r="M2" s="47"/>
      <c r="N2" s="48"/>
      <c r="O2" s="49" t="s">
        <v>48</v>
      </c>
      <c r="P2" s="47"/>
      <c r="Q2" s="47"/>
      <c r="R2" s="50"/>
    </row>
    <row r="3" spans="1:18" ht="16" x14ac:dyDescent="0.2">
      <c r="A3" s="51" t="s">
        <v>1</v>
      </c>
      <c r="B3" s="52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53"/>
      <c r="B4" s="54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80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80</v>
      </c>
      <c r="C6"/>
      <c r="D6"/>
      <c r="E6" s="40" t="s">
        <v>60</v>
      </c>
      <c r="F6" s="13">
        <v>3901.2</v>
      </c>
      <c r="G6" s="14">
        <v>700</v>
      </c>
      <c r="H6" s="15">
        <v>0.43055555555555558</v>
      </c>
      <c r="I6" s="16">
        <v>967</v>
      </c>
      <c r="J6" s="17">
        <v>22.3</v>
      </c>
      <c r="K6" s="18">
        <v>586</v>
      </c>
      <c r="L6" s="12">
        <f>SQRT(K6)</f>
        <v>24.207436873820409</v>
      </c>
      <c r="M6" s="14">
        <v>182827</v>
      </c>
      <c r="N6" s="23">
        <f>SQRT(M6)</f>
        <v>427.58274053099944</v>
      </c>
      <c r="O6" s="68">
        <f>'[1]700uA'!A7</f>
        <v>-3.5367974794999992E-12</v>
      </c>
      <c r="P6" s="12">
        <f>'[1]700uA'!B7</f>
        <v>1.8527967957125917E-12</v>
      </c>
      <c r="Q6" s="67">
        <f>'[1]700uA'!C7</f>
        <v>-4.059361360000001E-9</v>
      </c>
      <c r="R6" s="67">
        <f>'[1]700uA'!D7</f>
        <v>2.9864992037855262E-11</v>
      </c>
    </row>
    <row r="7" spans="1:18" x14ac:dyDescent="0.2">
      <c r="A7" s="9" t="s">
        <v>3</v>
      </c>
      <c r="B7" s="11" t="s">
        <v>80</v>
      </c>
      <c r="C7"/>
      <c r="D7"/>
      <c r="E7" s="41"/>
      <c r="F7" s="13">
        <v>3846.4</v>
      </c>
      <c r="G7" s="14">
        <v>690</v>
      </c>
      <c r="H7" s="15"/>
      <c r="I7" s="16">
        <v>967</v>
      </c>
      <c r="J7" s="17">
        <v>22.3</v>
      </c>
      <c r="K7" s="18">
        <v>482</v>
      </c>
      <c r="L7" s="12">
        <f>SQRT(K7)</f>
        <v>21.95449840010015</v>
      </c>
      <c r="M7" s="18">
        <v>90776</v>
      </c>
      <c r="N7" s="23">
        <f>SQRT(M7)</f>
        <v>301.29055743584132</v>
      </c>
      <c r="O7" s="68">
        <f>'[1]690uA'!A7</f>
        <v>4.1347899800000002E-12</v>
      </c>
      <c r="P7" s="67">
        <f>'[1]690uA'!B7</f>
        <v>1.4889078944158949E-12</v>
      </c>
      <c r="Q7" s="67">
        <f>'[1]690uA'!C7</f>
        <v>-2.5356757599999986E-9</v>
      </c>
      <c r="R7" s="67">
        <f>'[1]690uA'!D7</f>
        <v>1.9151095188837675E-11</v>
      </c>
    </row>
    <row r="8" spans="1:18" x14ac:dyDescent="0.2">
      <c r="A8" s="9" t="s">
        <v>28</v>
      </c>
      <c r="B8" s="11" t="s">
        <v>80</v>
      </c>
      <c r="C8"/>
      <c r="D8"/>
      <c r="E8" s="41"/>
      <c r="F8" s="13">
        <v>3791.4</v>
      </c>
      <c r="G8" s="14">
        <v>680</v>
      </c>
      <c r="H8" s="15"/>
      <c r="I8" s="16">
        <v>967</v>
      </c>
      <c r="J8" s="17">
        <v>22.3</v>
      </c>
      <c r="K8" s="18">
        <v>452</v>
      </c>
      <c r="L8" s="12">
        <f>SQRT(K8)</f>
        <v>21.2602916254693</v>
      </c>
      <c r="M8" s="14">
        <v>70538</v>
      </c>
      <c r="N8" s="23">
        <f>SQRT(M8)</f>
        <v>265.58990944687639</v>
      </c>
      <c r="O8" s="68">
        <f>'[1]680uA'!A7</f>
        <v>-9.868019825000007E-13</v>
      </c>
      <c r="P8" s="67">
        <f>'[1]680uA'!B7</f>
        <v>1.24780941425525E-12</v>
      </c>
      <c r="Q8" s="67">
        <f>'[1]680uA'!C7</f>
        <v>-1.6769922449999996E-9</v>
      </c>
      <c r="R8" s="67">
        <f>'[1]680uA'!D7</f>
        <v>1.2939893543162041E-11</v>
      </c>
    </row>
    <row r="9" spans="1:18" ht="15" customHeight="1" x14ac:dyDescent="0.2">
      <c r="A9" s="9" t="s">
        <v>29</v>
      </c>
      <c r="B9" s="11" t="s">
        <v>80</v>
      </c>
      <c r="C9" s="4"/>
      <c r="D9" s="6"/>
      <c r="E9" s="41"/>
      <c r="F9" s="13">
        <v>3735.6</v>
      </c>
      <c r="G9" s="14">
        <v>670</v>
      </c>
      <c r="H9" s="15"/>
      <c r="I9" s="16">
        <v>967</v>
      </c>
      <c r="J9" s="17">
        <v>22.3</v>
      </c>
      <c r="K9" s="18">
        <v>407</v>
      </c>
      <c r="L9" s="12">
        <f>SQRT(K9)</f>
        <v>20.174241001832016</v>
      </c>
      <c r="M9" s="14">
        <v>65489</v>
      </c>
      <c r="N9" s="23">
        <f>SQRT(M9)</f>
        <v>255.90818666076316</v>
      </c>
      <c r="O9" s="68">
        <f>'[1]670uA'!A7</f>
        <v>2.7262105755000003E-12</v>
      </c>
      <c r="P9" s="67">
        <f>'[1]670uA'!B7</f>
        <v>2.2910405151761649E-12</v>
      </c>
      <c r="Q9" s="67">
        <f>'[1]670uA'!C7</f>
        <v>-1.0943881455000004E-9</v>
      </c>
      <c r="R9" s="67">
        <f>'[1]670uA'!D7</f>
        <v>9.5524778361984277E-12</v>
      </c>
    </row>
    <row r="10" spans="1:18" x14ac:dyDescent="0.2">
      <c r="A10" s="51" t="s">
        <v>23</v>
      </c>
      <c r="B10" s="52"/>
      <c r="C10" s="4"/>
      <c r="D10" s="6"/>
      <c r="E10" s="41"/>
      <c r="F10" s="13">
        <v>3679.6</v>
      </c>
      <c r="G10" s="14">
        <v>660</v>
      </c>
      <c r="H10" s="15"/>
      <c r="I10" s="16">
        <v>967</v>
      </c>
      <c r="J10" s="17">
        <v>22.3</v>
      </c>
      <c r="K10" s="18">
        <v>352</v>
      </c>
      <c r="L10" s="12">
        <f>SQRT(K10)</f>
        <v>18.761663039293719</v>
      </c>
      <c r="M10" s="14">
        <v>61973</v>
      </c>
      <c r="N10" s="23">
        <f>SQRT(M10)</f>
        <v>248.94376875109768</v>
      </c>
      <c r="O10" s="68">
        <f>'[1]660uA'!A7</f>
        <v>3.3139715370000008E-12</v>
      </c>
      <c r="P10" s="67">
        <f>'[1]660uA'!B7</f>
        <v>1.1382368795042683E-12</v>
      </c>
      <c r="Q10" s="67">
        <f>'[1]660uA'!C7</f>
        <v>-7.4735680850000014E-10</v>
      </c>
      <c r="R10" s="67">
        <f>'[1]660uA'!D7</f>
        <v>6.2356402027488387E-12</v>
      </c>
    </row>
    <row r="11" spans="1:18" x14ac:dyDescent="0.2">
      <c r="A11" s="53"/>
      <c r="B11" s="54"/>
      <c r="C11" s="4"/>
      <c r="D11" s="6"/>
      <c r="E11" s="41"/>
      <c r="F11" s="13">
        <v>3624.6</v>
      </c>
      <c r="G11" s="14">
        <v>650</v>
      </c>
      <c r="H11" s="15"/>
      <c r="I11" s="16">
        <v>967</v>
      </c>
      <c r="J11" s="17">
        <v>22.3</v>
      </c>
      <c r="K11" s="18">
        <v>347</v>
      </c>
      <c r="L11" s="12">
        <f>SQRT(K11)</f>
        <v>18.627936010197157</v>
      </c>
      <c r="M11" s="14">
        <v>58797</v>
      </c>
      <c r="N11" s="23">
        <f>SQRT(M11)</f>
        <v>242.48092708499777</v>
      </c>
      <c r="O11" s="68">
        <f>'[1]650uA'!A7</f>
        <v>5.420588669999995E-12</v>
      </c>
      <c r="P11" s="67">
        <f>'[1]650uA'!B7</f>
        <v>1.1066492849353396E-12</v>
      </c>
      <c r="Q11" s="67">
        <f>'[1]650uA'!C7</f>
        <v>-5.148456230000002E-10</v>
      </c>
      <c r="R11" s="67">
        <f>'[1]650uA'!D7</f>
        <v>4.1677205316419916E-12</v>
      </c>
    </row>
    <row r="12" spans="1:18" x14ac:dyDescent="0.2">
      <c r="A12" s="9" t="s">
        <v>57</v>
      </c>
      <c r="B12" s="11" t="s">
        <v>80</v>
      </c>
      <c r="C12" s="4"/>
      <c r="D12" s="6"/>
      <c r="E12" s="41"/>
      <c r="F12" s="13">
        <v>3568.4</v>
      </c>
      <c r="G12" s="14">
        <v>640</v>
      </c>
      <c r="H12" s="15"/>
      <c r="I12" s="16">
        <v>967</v>
      </c>
      <c r="J12" s="17">
        <v>22.3</v>
      </c>
      <c r="K12" s="18">
        <v>324</v>
      </c>
      <c r="L12" s="12">
        <f>SQRT(K12)</f>
        <v>18</v>
      </c>
      <c r="M12" s="14">
        <v>57922</v>
      </c>
      <c r="N12" s="23">
        <f>SQRT(M12)</f>
        <v>240.66989840858787</v>
      </c>
      <c r="O12" s="68">
        <f>'[1]640uA'!A7</f>
        <v>4.0427039004999999E-12</v>
      </c>
      <c r="P12" s="67">
        <f>'[1]640uA'!B7</f>
        <v>1.2211230768329427E-12</v>
      </c>
      <c r="Q12" s="67">
        <f>'[1]640uA'!C7</f>
        <v>-3.4309664499999982E-10</v>
      </c>
      <c r="R12" s="67">
        <f>'[1]640uA'!D7</f>
        <v>2.7137050770887875E-12</v>
      </c>
    </row>
    <row r="13" spans="1:18" x14ac:dyDescent="0.2">
      <c r="A13" s="9" t="s">
        <v>45</v>
      </c>
      <c r="B13" s="11" t="s">
        <v>80</v>
      </c>
      <c r="C13" s="4"/>
      <c r="D13" s="6"/>
      <c r="E13" s="41"/>
      <c r="F13" s="13">
        <v>3511.6</v>
      </c>
      <c r="G13" s="14">
        <v>630</v>
      </c>
      <c r="H13" s="15"/>
      <c r="I13" s="16">
        <v>967</v>
      </c>
      <c r="J13" s="17">
        <v>22.3</v>
      </c>
      <c r="K13" s="18">
        <v>253</v>
      </c>
      <c r="L13" s="12">
        <f>SQRT(K13)</f>
        <v>15.905973720586866</v>
      </c>
      <c r="M13" s="14">
        <v>56223</v>
      </c>
      <c r="N13" s="23">
        <f>SQRT(M13)</f>
        <v>237.11389668258585</v>
      </c>
      <c r="O13" s="68">
        <f>'[1]630uA'!A7</f>
        <v>4.6918556215000006E-12</v>
      </c>
      <c r="P13" s="67">
        <f>'[1]630uA'!B7</f>
        <v>1.2153374860239735E-12</v>
      </c>
      <c r="Q13" s="67">
        <f>'[1]630uA'!C7</f>
        <v>-2.3528173200000008E-10</v>
      </c>
      <c r="R13" s="67">
        <f>'[1]630uA'!D7</f>
        <v>2.1389768301956782E-12</v>
      </c>
    </row>
    <row r="14" spans="1:18" x14ac:dyDescent="0.2">
      <c r="A14" s="9" t="s">
        <v>54</v>
      </c>
      <c r="B14" s="11" t="s">
        <v>80</v>
      </c>
      <c r="C14" s="4"/>
      <c r="D14" s="6"/>
      <c r="E14" s="41"/>
      <c r="F14" s="13">
        <v>3458.8</v>
      </c>
      <c r="G14" s="14">
        <v>620</v>
      </c>
      <c r="H14" s="15"/>
      <c r="I14" s="16">
        <v>966</v>
      </c>
      <c r="J14" s="17">
        <v>22.3</v>
      </c>
      <c r="K14" s="18">
        <v>215</v>
      </c>
      <c r="L14" s="12">
        <f>SQRT(K14)</f>
        <v>14.66287829861518</v>
      </c>
      <c r="M14" s="14">
        <v>54986</v>
      </c>
      <c r="N14" s="23">
        <f>SQRT(M14)</f>
        <v>234.49093799121533</v>
      </c>
      <c r="O14" s="68">
        <f>'[1]620uA'!A7</f>
        <v>4.0506618709999992E-12</v>
      </c>
      <c r="P14" s="67">
        <f>'[1]620uA'!B7</f>
        <v>1.2667088515651009E-12</v>
      </c>
      <c r="Q14" s="67">
        <f>'[1]620uA'!C7</f>
        <v>-1.6455601499999998E-10</v>
      </c>
      <c r="R14" s="67">
        <f>'[1]620uA'!D7</f>
        <v>1.6369451059799879E-12</v>
      </c>
    </row>
    <row r="15" spans="1:18" x14ac:dyDescent="0.2">
      <c r="A15" s="9" t="s">
        <v>55</v>
      </c>
      <c r="B15" s="11" t="s">
        <v>80</v>
      </c>
      <c r="C15" s="4"/>
      <c r="D15" s="6"/>
      <c r="E15" s="41"/>
      <c r="F15" s="13">
        <v>3402.8</v>
      </c>
      <c r="G15" s="14">
        <v>610</v>
      </c>
      <c r="H15" s="15"/>
      <c r="I15" s="16">
        <v>967</v>
      </c>
      <c r="J15" s="17">
        <v>22.3</v>
      </c>
      <c r="K15" s="18">
        <v>191</v>
      </c>
      <c r="L15" s="12">
        <f>SQRT(K15)</f>
        <v>13.820274961085254</v>
      </c>
      <c r="M15" s="14">
        <v>53119</v>
      </c>
      <c r="N15" s="23">
        <f>SQRT(M15)</f>
        <v>230.47559523732659</v>
      </c>
      <c r="O15" s="68">
        <f>'[1]610uA'!A7</f>
        <v>3.9710813249999992E-12</v>
      </c>
      <c r="P15" s="67">
        <f>'[1]610uA'!B7</f>
        <v>1.1854195339157329E-12</v>
      </c>
      <c r="Q15" s="67">
        <f>'[1]610uA'!C7</f>
        <v>-1.1610836780000003E-10</v>
      </c>
      <c r="R15" s="67">
        <f>'[1]610uA'!D7</f>
        <v>1.6732916518334609E-12</v>
      </c>
    </row>
    <row r="16" spans="1:18" x14ac:dyDescent="0.2">
      <c r="A16" s="9" t="s">
        <v>49</v>
      </c>
      <c r="B16" s="11" t="s">
        <v>80</v>
      </c>
      <c r="C16" s="4"/>
      <c r="D16" s="6"/>
      <c r="E16" s="41"/>
      <c r="F16" s="13">
        <v>3345.8</v>
      </c>
      <c r="G16" s="14">
        <v>600</v>
      </c>
      <c r="H16" s="15"/>
      <c r="I16" s="16">
        <v>697</v>
      </c>
      <c r="J16" s="17">
        <v>22.3</v>
      </c>
      <c r="K16" s="18">
        <v>137</v>
      </c>
      <c r="L16" s="12">
        <f>SQRT(K16)</f>
        <v>11.704699910719626</v>
      </c>
      <c r="M16" s="14">
        <v>51068</v>
      </c>
      <c r="N16" s="23">
        <f>SQRT(M16)</f>
        <v>225.98230019185132</v>
      </c>
      <c r="O16" s="68">
        <f>'[1]600uA'!A7</f>
        <v>5.2330050920000016E-12</v>
      </c>
      <c r="P16" s="67">
        <f>'[1]600uA'!B7</f>
        <v>1.1510749872043002E-12</v>
      </c>
      <c r="Q16" s="67">
        <f>'[1]600uA'!C7</f>
        <v>-7.8125594399999983E-11</v>
      </c>
      <c r="R16" s="67">
        <f>'[1]600uA'!D7</f>
        <v>1.2682449511268856E-12</v>
      </c>
    </row>
    <row r="17" spans="1:20" x14ac:dyDescent="0.2">
      <c r="A17" s="9" t="s">
        <v>62</v>
      </c>
      <c r="B17" s="11" t="s">
        <v>80</v>
      </c>
      <c r="C17" s="4"/>
      <c r="D17" s="6"/>
      <c r="E17" s="41"/>
      <c r="F17" s="13">
        <v>3291.8</v>
      </c>
      <c r="G17" s="14">
        <v>590</v>
      </c>
      <c r="H17" s="15"/>
      <c r="I17" s="16">
        <v>966</v>
      </c>
      <c r="J17" s="17">
        <v>22.3</v>
      </c>
      <c r="K17" s="18">
        <v>124</v>
      </c>
      <c r="L17" s="12">
        <f>SQRT(K17)</f>
        <v>11.135528725660043</v>
      </c>
      <c r="M17" s="14">
        <v>46769</v>
      </c>
      <c r="N17" s="23">
        <f>SQRT(M17)</f>
        <v>216.26141588364763</v>
      </c>
      <c r="O17" s="68">
        <f>'[1]590uA'!A7</f>
        <v>2.6432191264999992E-12</v>
      </c>
      <c r="P17" s="67">
        <f>'[1]590uA'!B7</f>
        <v>1.0911394322073978E-12</v>
      </c>
      <c r="Q17" s="67">
        <f>'[1]590uA'!C7</f>
        <v>-5.3333905900000053E-11</v>
      </c>
      <c r="R17" s="67">
        <f>'[1]590uA'!D7</f>
        <v>1.1507466501852547E-12</v>
      </c>
    </row>
    <row r="18" spans="1:20" ht="14" customHeight="1" x14ac:dyDescent="0.2">
      <c r="A18" s="9" t="s">
        <v>63</v>
      </c>
      <c r="B18" s="11" t="s">
        <v>80</v>
      </c>
      <c r="C18" s="4"/>
      <c r="D18" s="6"/>
      <c r="E18" s="41"/>
      <c r="F18" s="13">
        <v>3233.6</v>
      </c>
      <c r="G18" s="14">
        <v>580</v>
      </c>
      <c r="H18" s="15"/>
      <c r="I18" s="16">
        <v>966</v>
      </c>
      <c r="J18" s="17">
        <v>22.3</v>
      </c>
      <c r="K18" s="18">
        <v>97</v>
      </c>
      <c r="L18" s="12">
        <f>SQRT(K18)</f>
        <v>9.8488578017961039</v>
      </c>
      <c r="M18" s="14">
        <v>39452</v>
      </c>
      <c r="N18" s="23">
        <f>SQRT(M18)</f>
        <v>198.62527533020565</v>
      </c>
      <c r="O18" s="68">
        <f>'[1]580uA'!A7</f>
        <v>2.9615426209999991E-12</v>
      </c>
      <c r="P18" s="67">
        <f>'[1]580uA'!B7</f>
        <v>1.7908043905989527E-12</v>
      </c>
      <c r="Q18" s="67">
        <f>'[1]580uA'!C7</f>
        <v>-3.6196752440000013E-11</v>
      </c>
      <c r="R18" s="67">
        <f>'[1]580uA'!D7</f>
        <v>9.5924277351988777E-13</v>
      </c>
    </row>
    <row r="19" spans="1:20" ht="15" customHeight="1" x14ac:dyDescent="0.2">
      <c r="A19" s="9" t="s">
        <v>64</v>
      </c>
      <c r="B19" s="11" t="s">
        <v>80</v>
      </c>
      <c r="C19" s="4"/>
      <c r="D19" s="6"/>
      <c r="E19" s="41"/>
      <c r="F19" s="13">
        <v>3179.8</v>
      </c>
      <c r="G19" s="14">
        <v>570</v>
      </c>
      <c r="H19" s="15"/>
      <c r="I19" s="16">
        <v>966</v>
      </c>
      <c r="J19" s="17">
        <v>22.3</v>
      </c>
      <c r="K19" s="18">
        <v>83</v>
      </c>
      <c r="L19" s="12">
        <f>SQRT(K19)</f>
        <v>9.1104335791442992</v>
      </c>
      <c r="M19" s="14">
        <v>23570</v>
      </c>
      <c r="N19" s="23">
        <f>SQRT(M19)</f>
        <v>153.52524222420234</v>
      </c>
      <c r="O19" s="68">
        <f>'[1]570uA'!A7</f>
        <v>2.8944669645000005E-12</v>
      </c>
      <c r="P19" s="67">
        <f>'[1]570uA'!B7</f>
        <v>9.3639557237340933E-13</v>
      </c>
      <c r="Q19" s="67">
        <f>'[1]570uA'!C7</f>
        <v>-2.3259190268499996E-11</v>
      </c>
      <c r="R19" s="67">
        <f>'[1]570uA'!D7</f>
        <v>9.7372863371711782E-13</v>
      </c>
    </row>
    <row r="20" spans="1:20" x14ac:dyDescent="0.2">
      <c r="A20" s="9" t="s">
        <v>65</v>
      </c>
      <c r="B20" s="11" t="s">
        <v>80</v>
      </c>
      <c r="C20" s="4"/>
      <c r="D20" s="6"/>
      <c r="E20" s="41"/>
      <c r="F20" s="13">
        <v>3123.8</v>
      </c>
      <c r="G20" s="14">
        <v>560</v>
      </c>
      <c r="H20" s="15"/>
      <c r="I20" s="16">
        <v>966</v>
      </c>
      <c r="J20" s="17">
        <v>22.3</v>
      </c>
      <c r="K20" s="18">
        <v>78</v>
      </c>
      <c r="L20" s="12">
        <f>SQRT(K20)</f>
        <v>8.8317608663278477</v>
      </c>
      <c r="M20" s="14">
        <v>16294</v>
      </c>
      <c r="N20" s="23">
        <f>SQRT(M20)</f>
        <v>127.64795337176386</v>
      </c>
      <c r="O20" s="68">
        <f>'[1]560uA'!A7</f>
        <v>4.3417005885000027E-12</v>
      </c>
      <c r="P20" s="67">
        <f>'[1]560uA'!B7</f>
        <v>9.0992392809196707E-13</v>
      </c>
      <c r="Q20" s="67">
        <f>'[1]560uA'!C7</f>
        <v>-1.6091235301499997E-11</v>
      </c>
      <c r="R20" s="67">
        <f>'[1]560uA'!D7</f>
        <v>1.0116138039850136E-12</v>
      </c>
    </row>
    <row r="21" spans="1:20" x14ac:dyDescent="0.2">
      <c r="A21" s="9" t="s">
        <v>66</v>
      </c>
      <c r="B21" s="11" t="s">
        <v>80</v>
      </c>
      <c r="C21" s="4"/>
      <c r="D21" s="6"/>
      <c r="E21" s="42"/>
      <c r="F21" s="13">
        <v>3068</v>
      </c>
      <c r="G21" s="14">
        <v>550</v>
      </c>
      <c r="H21" s="15"/>
      <c r="I21" s="16">
        <v>966</v>
      </c>
      <c r="J21" s="17">
        <v>22.3</v>
      </c>
      <c r="K21" s="18">
        <v>69</v>
      </c>
      <c r="L21" s="12">
        <f>SQRT(K21)</f>
        <v>8.3066238629180749</v>
      </c>
      <c r="M21" s="14">
        <v>6358</v>
      </c>
      <c r="N21" s="23">
        <f>SQRT(M21)</f>
        <v>79.737067916998299</v>
      </c>
      <c r="O21" s="68">
        <f>'[1]550uA'!A7</f>
        <v>4.2098236419999987E-12</v>
      </c>
      <c r="P21" s="67">
        <f>'[1]550uA'!B7</f>
        <v>9.2430898628054468E-13</v>
      </c>
      <c r="Q21" s="67">
        <f>'[1]550uA'!C7</f>
        <v>-9.0165030779999982E-12</v>
      </c>
      <c r="R21" s="67">
        <f>'[1]550uA'!D7</f>
        <v>9.8485579334105683E-13</v>
      </c>
      <c r="T21" s="2"/>
    </row>
    <row r="22" spans="1:20" x14ac:dyDescent="0.2">
      <c r="A22" s="9" t="s">
        <v>67</v>
      </c>
      <c r="B22" s="11" t="s">
        <v>80</v>
      </c>
      <c r="C22" s="4"/>
      <c r="D22" s="6"/>
    </row>
    <row r="23" spans="1:20" x14ac:dyDescent="0.2">
      <c r="A23" s="9" t="s">
        <v>68</v>
      </c>
      <c r="B23" s="11" t="s">
        <v>80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8"/>
      <c r="K23" s="59"/>
      <c r="L23" s="59"/>
      <c r="M23" s="60"/>
    </row>
    <row r="24" spans="1:20" x14ac:dyDescent="0.2">
      <c r="A24" s="9" t="s">
        <v>69</v>
      </c>
      <c r="B24" s="11" t="s">
        <v>80</v>
      </c>
      <c r="C24" s="5"/>
      <c r="D24" s="6"/>
      <c r="E24" s="19" t="s">
        <v>40</v>
      </c>
      <c r="F24" s="11" t="s">
        <v>80</v>
      </c>
      <c r="G24" s="8">
        <v>196</v>
      </c>
      <c r="H24" s="8">
        <v>322</v>
      </c>
      <c r="I24" s="8">
        <v>346</v>
      </c>
      <c r="J24" s="64" t="s">
        <v>41</v>
      </c>
      <c r="K24" s="64"/>
      <c r="L24" s="55">
        <v>1.602E-19</v>
      </c>
      <c r="M24" s="55"/>
    </row>
    <row r="25" spans="1:20" x14ac:dyDescent="0.2">
      <c r="A25" s="9" t="s">
        <v>70</v>
      </c>
      <c r="B25" s="11" t="s">
        <v>80</v>
      </c>
      <c r="C25" s="5"/>
      <c r="D25" s="6"/>
      <c r="E25" s="19" t="s">
        <v>73</v>
      </c>
      <c r="F25" s="11" t="s">
        <v>80</v>
      </c>
      <c r="G25" s="8">
        <v>1.8</v>
      </c>
      <c r="H25" s="8">
        <v>2.8</v>
      </c>
      <c r="I25" s="8">
        <v>2.9</v>
      </c>
      <c r="J25" s="58"/>
      <c r="K25" s="59"/>
      <c r="L25" s="59"/>
      <c r="M25" s="60"/>
    </row>
    <row r="26" spans="1:20" x14ac:dyDescent="0.2">
      <c r="A26" s="51" t="s">
        <v>0</v>
      </c>
      <c r="B26" s="52"/>
      <c r="D26" s="5"/>
      <c r="E26" s="57" t="s">
        <v>89</v>
      </c>
      <c r="F26" s="57"/>
      <c r="G26" s="57"/>
      <c r="H26" s="57"/>
      <c r="I26" s="57"/>
      <c r="J26" s="57"/>
      <c r="K26" s="57"/>
      <c r="L26" s="57"/>
      <c r="M26" s="57"/>
    </row>
    <row r="27" spans="1:20" x14ac:dyDescent="0.2">
      <c r="A27" s="53"/>
      <c r="B27" s="54"/>
      <c r="E27" s="57"/>
      <c r="F27" s="57"/>
      <c r="G27" s="57"/>
      <c r="H27" s="57"/>
      <c r="I27" s="57"/>
      <c r="J27" s="57"/>
      <c r="K27" s="57"/>
      <c r="L27" s="57"/>
      <c r="M27" s="57"/>
    </row>
    <row r="28" spans="1:20" x14ac:dyDescent="0.2">
      <c r="A28" s="9" t="s">
        <v>56</v>
      </c>
      <c r="B28" s="11" t="s">
        <v>80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 t="s">
        <v>80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 t="s">
        <v>80</v>
      </c>
      <c r="E30" s="29" t="e">
        <f>#REF!*(AVERAGE(#REF!)+273.15)/(AVERAGE(#REF!))*($I$48/$I$49)</f>
        <v>#REF!</v>
      </c>
      <c r="F30" s="29" t="e">
        <f>#REF!*(AVERAGE(#REF!)+273.15)/(AVERAGE(#REF!))*($I$48/$I$49)</f>
        <v>#REF!</v>
      </c>
      <c r="G30" s="29" t="e">
        <f>E30*'Data Summary'!$B$18*(AVERAGE(#REF!)+273.15)/(AVERAGE(#REF!))*($I$48/$I$49)</f>
        <v>#REF!</v>
      </c>
      <c r="H30" s="31" t="e">
        <f>(#REF!-#REF!)/$B$42</f>
        <v>#REF!</v>
      </c>
      <c r="I30" s="32" t="e">
        <f>(1/$B$42)*SQRT(#REF!^2+#REF!^2)</f>
        <v>#VALUE!</v>
      </c>
      <c r="J30" s="33" t="e">
        <f>#REF!-#REF!</f>
        <v>#REF!</v>
      </c>
      <c r="K30" s="33" t="e">
        <f>SQRT(#REF!^2+#REF!^2)</f>
        <v>#REF!</v>
      </c>
      <c r="L30" s="32" t="e">
        <f>ABS(J30)/($H$30*$F$24*$L$24)</f>
        <v>#REF!</v>
      </c>
      <c r="M30" s="33" t="e">
        <f>SQRT( ( 1 / ($H$30*$F$24*$L$24 ) )^2 * (K30^2+J30^2*( ($I$30/$H$30)^2+($F$25/$F$24)^2)))</f>
        <v>#REF!</v>
      </c>
    </row>
    <row r="31" spans="1:20" x14ac:dyDescent="0.2">
      <c r="A31" s="9" t="s">
        <v>27</v>
      </c>
      <c r="B31" s="11" t="s">
        <v>80</v>
      </c>
      <c r="E31" s="29" t="e">
        <f>#REF!*(AVERAGE(#REF!)+273.15)/(AVERAGE(#REF!))*($I$48/$I$49)</f>
        <v>#REF!</v>
      </c>
      <c r="F31" s="29" t="e">
        <f>#REF!*(AVERAGE(#REF!)+273.15)/(AVERAGE(#REF!))*($I$48/$I$49)</f>
        <v>#REF!</v>
      </c>
      <c r="G31" s="29" t="e">
        <f>E31*'Data Summary'!$B$18*(AVERAGE(#REF!)+273.15)/(AVERAGE(#REF!))*($I$48/$I$49)</f>
        <v>#REF!</v>
      </c>
      <c r="H31" s="31" t="e">
        <f>(#REF!-#REF!)/$B$42</f>
        <v>#REF!</v>
      </c>
      <c r="I31" s="32" t="e">
        <f>(1/$B$42)*SQRT(#REF!^2+#REF!^2)</f>
        <v>#VALUE!</v>
      </c>
      <c r="J31" s="33" t="e">
        <f>#REF!-#REF!</f>
        <v>#REF!</v>
      </c>
      <c r="K31" s="33" t="e">
        <f>SQRT(#REF!^2+#REF!^2)</f>
        <v>#REF!</v>
      </c>
      <c r="L31" s="32" t="e">
        <f>ABS(J31)/($H$30*$F$24*$L$24)</f>
        <v>#REF!</v>
      </c>
      <c r="M31" s="33" t="e">
        <f t="shared" ref="M31:M45" si="0">SQRT( ( 1 / ($H$30*$F$24*$L$24 ) )^2 * (K31^2+J31^2*( ($I$30/$H$30)^2+($F$25/$F$24)^2)))</f>
        <v>#REF!</v>
      </c>
    </row>
    <row r="32" spans="1:20" x14ac:dyDescent="0.2">
      <c r="A32" s="51" t="s">
        <v>52</v>
      </c>
      <c r="B32" s="52"/>
      <c r="E32" s="29" t="e">
        <f>#REF!*(AVERAGE(#REF!)+273.15)/(AVERAGE(#REF!))*($I$48/$I$49)</f>
        <v>#REF!</v>
      </c>
      <c r="F32" s="29" t="e">
        <f>#REF!*(AVERAGE(#REF!)+273.15)/(AVERAGE(#REF!))*($I$48/$I$49)</f>
        <v>#REF!</v>
      </c>
      <c r="G32" s="29" t="e">
        <f>E32*'Data Summary'!$B$18*(AVERAGE(#REF!)+273.15)/(AVERAGE(#REF!))*($I$48/$I$49)</f>
        <v>#REF!</v>
      </c>
      <c r="H32" s="31" t="e">
        <f>(#REF!-#REF!)/$B$42</f>
        <v>#REF!</v>
      </c>
      <c r="I32" s="32" t="e">
        <f>(1/$B$42)*SQRT(#REF!^2+#REF!^2)</f>
        <v>#VALUE!</v>
      </c>
      <c r="J32" s="33" t="e">
        <f>#REF!-#REF!</f>
        <v>#REF!</v>
      </c>
      <c r="K32" s="33" t="e">
        <f>SQRT(#REF!^2+#REF!^2)</f>
        <v>#REF!</v>
      </c>
      <c r="L32" s="32" t="e">
        <f t="shared" ref="L32:L45" si="1">ABS(J32)/($H$30*$F$24*$L$24)</f>
        <v>#REF!</v>
      </c>
      <c r="M32" s="33" t="e">
        <f t="shared" si="0"/>
        <v>#REF!</v>
      </c>
    </row>
    <row r="33" spans="1:14" x14ac:dyDescent="0.2">
      <c r="A33" s="53"/>
      <c r="B33" s="54"/>
      <c r="E33" s="29" t="e">
        <f>#REF!*(AVERAGE(#REF!)+273.15)/(AVERAGE(#REF!))*($I$48/$I$49)</f>
        <v>#REF!</v>
      </c>
      <c r="F33" s="29" t="e">
        <f>#REF!*(AVERAGE(#REF!)+273.15)/(AVERAGE(#REF!))*($I$48/$I$49)</f>
        <v>#REF!</v>
      </c>
      <c r="G33" s="29" t="e">
        <f>E33*'Data Summary'!$B$18*(AVERAGE(#REF!)+273.15)/(AVERAGE(#REF!))*($I$48/$I$49)</f>
        <v>#REF!</v>
      </c>
      <c r="H33" s="31" t="e">
        <f>(#REF!-#REF!)/$B$42</f>
        <v>#REF!</v>
      </c>
      <c r="I33" s="32" t="e">
        <f>(1/$B$42)*SQRT(#REF!^2+#REF!^2)</f>
        <v>#VALUE!</v>
      </c>
      <c r="J33" s="33" t="e">
        <f>#REF!-#REF!</f>
        <v>#REF!</v>
      </c>
      <c r="K33" s="33" t="e">
        <f>SQRT(#REF!^2+#REF!^2)</f>
        <v>#REF!</v>
      </c>
      <c r="L33" s="32" t="e">
        <f t="shared" si="1"/>
        <v>#REF!</v>
      </c>
      <c r="M33" s="33" t="e">
        <f t="shared" si="0"/>
        <v>#REF!</v>
      </c>
    </row>
    <row r="34" spans="1:14" x14ac:dyDescent="0.2">
      <c r="A34" s="9" t="s">
        <v>56</v>
      </c>
      <c r="B34" s="11" t="s">
        <v>80</v>
      </c>
      <c r="E34" s="29" t="e">
        <f>#REF!*(AVERAGE(#REF!)+273.15)/(AVERAGE(#REF!))*($I$48/$I$49)</f>
        <v>#REF!</v>
      </c>
      <c r="F34" s="29" t="e">
        <f>#REF!*(AVERAGE(#REF!)+273.15)/(AVERAGE(#REF!))*($I$48/$I$49)</f>
        <v>#REF!</v>
      </c>
      <c r="G34" s="29" t="e">
        <f>E34*'Data Summary'!$B$18*(AVERAGE(#REF!)+273.15)/(AVERAGE(#REF!))*($I$48/$I$49)</f>
        <v>#REF!</v>
      </c>
      <c r="H34" s="31" t="e">
        <f>(#REF!-#REF!)/$B$42</f>
        <v>#REF!</v>
      </c>
      <c r="I34" s="32" t="e">
        <f>(1/$B$42)*SQRT(#REF!^2+#REF!^2)</f>
        <v>#VALUE!</v>
      </c>
      <c r="J34" s="33" t="e">
        <f>#REF!-#REF!</f>
        <v>#REF!</v>
      </c>
      <c r="K34" s="33" t="e">
        <f>SQRT(#REF!^2+#REF!^2)</f>
        <v>#REF!</v>
      </c>
      <c r="L34" s="32" t="e">
        <f t="shared" si="1"/>
        <v>#REF!</v>
      </c>
      <c r="M34" s="33" t="e">
        <f t="shared" si="0"/>
        <v>#REF!</v>
      </c>
    </row>
    <row r="35" spans="1:14" x14ac:dyDescent="0.2">
      <c r="A35" s="9" t="s">
        <v>20</v>
      </c>
      <c r="B35" s="11" t="s">
        <v>80</v>
      </c>
      <c r="E35" s="29" t="e">
        <f>#REF!*(AVERAGE(#REF!)+273.15)/(AVERAGE(#REF!))*($I$48/$I$49)</f>
        <v>#REF!</v>
      </c>
      <c r="F35" s="29" t="e">
        <f>#REF!*(AVERAGE(#REF!)+273.15)/(AVERAGE(#REF!))*($I$48/$I$49)</f>
        <v>#REF!</v>
      </c>
      <c r="G35" s="29" t="e">
        <f>E35*'Data Summary'!$B$18*(AVERAGE(#REF!)+273.15)/(AVERAGE(#REF!))*($I$48/$I$49)</f>
        <v>#REF!</v>
      </c>
      <c r="H35" s="31" t="e">
        <f>(#REF!-#REF!)/$B$42</f>
        <v>#REF!</v>
      </c>
      <c r="I35" s="32" t="e">
        <f>(1/$B$42)*SQRT(#REF!^2+#REF!^2)</f>
        <v>#VALUE!</v>
      </c>
      <c r="J35" s="33" t="e">
        <f>#REF!-#REF!</f>
        <v>#REF!</v>
      </c>
      <c r="K35" s="33" t="e">
        <f>SQRT(#REF!^2+#REF!^2)</f>
        <v>#REF!</v>
      </c>
      <c r="L35" s="32" t="e">
        <f t="shared" si="1"/>
        <v>#REF!</v>
      </c>
      <c r="M35" s="33" t="e">
        <f t="shared" si="0"/>
        <v>#REF!</v>
      </c>
      <c r="N35" s="3"/>
    </row>
    <row r="36" spans="1:14" x14ac:dyDescent="0.2">
      <c r="A36" s="9" t="s">
        <v>21</v>
      </c>
      <c r="B36" s="11" t="s">
        <v>80</v>
      </c>
      <c r="E36" s="29" t="e">
        <f>#REF!*(AVERAGE(#REF!)+273.15)/(AVERAGE(#REF!))*($I$48/$I$49)</f>
        <v>#REF!</v>
      </c>
      <c r="F36" s="29" t="e">
        <f>#REF!*(AVERAGE(#REF!)+273.15)/(AVERAGE(#REF!))*($I$48/$I$49)</f>
        <v>#REF!</v>
      </c>
      <c r="G36" s="29" t="e">
        <f>E36*'Data Summary'!$B$18*(AVERAGE(#REF!)+273.15)/(AVERAGE(#REF!))*($I$48/$I$49)</f>
        <v>#REF!</v>
      </c>
      <c r="H36" s="31" t="e">
        <f>(#REF!-#REF!)/$B$42</f>
        <v>#REF!</v>
      </c>
      <c r="I36" s="32" t="e">
        <f>(1/$B$42)*SQRT(#REF!^2+#REF!^2)</f>
        <v>#VALUE!</v>
      </c>
      <c r="J36" s="33" t="e">
        <f>#REF!-#REF!</f>
        <v>#REF!</v>
      </c>
      <c r="K36" s="33" t="e">
        <f>SQRT(#REF!^2+#REF!^2)</f>
        <v>#REF!</v>
      </c>
      <c r="L36" s="32" t="e">
        <f t="shared" si="1"/>
        <v>#REF!</v>
      </c>
      <c r="M36" s="33" t="e">
        <f t="shared" si="0"/>
        <v>#REF!</v>
      </c>
      <c r="N36" s="3"/>
    </row>
    <row r="37" spans="1:14" x14ac:dyDescent="0.2">
      <c r="A37" s="9" t="s">
        <v>22</v>
      </c>
      <c r="B37" s="11" t="s">
        <v>80</v>
      </c>
      <c r="E37" s="29" t="e">
        <f>#REF!*(AVERAGE(#REF!)+273.15)/(AVERAGE(#REF!))*($I$48/$I$49)</f>
        <v>#REF!</v>
      </c>
      <c r="F37" s="29" t="e">
        <f>#REF!*(AVERAGE(#REF!)+273.15)/(AVERAGE(#REF!))*($I$48/$I$49)</f>
        <v>#REF!</v>
      </c>
      <c r="G37" s="29" t="e">
        <f>E37*'Data Summary'!$B$18*(AVERAGE(#REF!)+273.15)/(AVERAGE(#REF!))*($I$48/$I$49)</f>
        <v>#REF!</v>
      </c>
      <c r="H37" s="31" t="e">
        <f>(#REF!-#REF!)/$B$42</f>
        <v>#REF!</v>
      </c>
      <c r="I37" s="32" t="e">
        <f>(1/$B$42)*SQRT(#REF!^2+#REF!^2)</f>
        <v>#VALUE!</v>
      </c>
      <c r="J37" s="33" t="e">
        <f>#REF!-#REF!</f>
        <v>#REF!</v>
      </c>
      <c r="K37" s="33" t="e">
        <f>SQRT(#REF!^2+#REF!^2)</f>
        <v>#REF!</v>
      </c>
      <c r="L37" s="32" t="e">
        <f t="shared" si="1"/>
        <v>#REF!</v>
      </c>
      <c r="M37" s="33" t="e">
        <f t="shared" si="0"/>
        <v>#REF!</v>
      </c>
    </row>
    <row r="38" spans="1:14" x14ac:dyDescent="0.2">
      <c r="A38" s="51" t="s">
        <v>11</v>
      </c>
      <c r="B38" s="52"/>
      <c r="E38" s="29" t="e">
        <f>#REF!*(AVERAGE(#REF!)+273.15)/(AVERAGE(#REF!))*($I$48/$I$49)</f>
        <v>#REF!</v>
      </c>
      <c r="F38" s="29" t="e">
        <f>#REF!*(AVERAGE(#REF!)+273.15)/(AVERAGE(#REF!))*($I$48/$I$49)</f>
        <v>#REF!</v>
      </c>
      <c r="G38" s="29" t="e">
        <f>E38*'Data Summary'!$B$18*(AVERAGE(#REF!)+273.15)/(AVERAGE(#REF!))*($I$48/$I$49)</f>
        <v>#REF!</v>
      </c>
      <c r="H38" s="31" t="e">
        <f>(#REF!-#REF!)/$B$42</f>
        <v>#REF!</v>
      </c>
      <c r="I38" s="32" t="e">
        <f>(1/$B$42)*SQRT(#REF!^2+#REF!^2)</f>
        <v>#VALUE!</v>
      </c>
      <c r="J38" s="33" t="e">
        <f>#REF!-#REF!</f>
        <v>#REF!</v>
      </c>
      <c r="K38" s="33" t="e">
        <f>SQRT(#REF!^2+#REF!^2)</f>
        <v>#REF!</v>
      </c>
      <c r="L38" s="32" t="e">
        <f t="shared" si="1"/>
        <v>#REF!</v>
      </c>
      <c r="M38" s="33" t="e">
        <f t="shared" si="0"/>
        <v>#REF!</v>
      </c>
    </row>
    <row r="39" spans="1:14" x14ac:dyDescent="0.2">
      <c r="A39" s="62"/>
      <c r="B39" s="63"/>
      <c r="E39" s="29" t="e">
        <f>#REF!*(AVERAGE(#REF!)+273.15)/(AVERAGE(#REF!))*($I$48/$I$49)</f>
        <v>#REF!</v>
      </c>
      <c r="F39" s="29" t="e">
        <f>#REF!*(AVERAGE(#REF!)+273.15)/(AVERAGE(#REF!))*($I$48/$I$49)</f>
        <v>#REF!</v>
      </c>
      <c r="G39" s="29" t="e">
        <f>E39*'Data Summary'!$B$18*(AVERAGE(#REF!)+273.15)/(AVERAGE(#REF!))*($I$48/$I$49)</f>
        <v>#REF!</v>
      </c>
      <c r="H39" s="31" t="e">
        <f>(#REF!-#REF!)/$B$42</f>
        <v>#REF!</v>
      </c>
      <c r="I39" s="32" t="e">
        <f>(1/$B$42)*SQRT(#REF!^2+#REF!^2)</f>
        <v>#VALUE!</v>
      </c>
      <c r="J39" s="33" t="e">
        <f>#REF!-#REF!</f>
        <v>#REF!</v>
      </c>
      <c r="K39" s="33" t="e">
        <f>SQRT(#REF!^2+#REF!^2)</f>
        <v>#REF!</v>
      </c>
      <c r="L39" s="32" t="e">
        <f t="shared" si="1"/>
        <v>#REF!</v>
      </c>
      <c r="M39" s="33" t="e">
        <f t="shared" si="0"/>
        <v>#REF!</v>
      </c>
      <c r="N39" s="3"/>
    </row>
    <row r="40" spans="1:14" x14ac:dyDescent="0.2">
      <c r="A40" s="53"/>
      <c r="B40" s="54"/>
      <c r="E40" s="29" t="e">
        <f>#REF!*(AVERAGE(#REF!)+273.15)/(AVERAGE(#REF!))*($I$48/$I$49)</f>
        <v>#REF!</v>
      </c>
      <c r="F40" s="29" t="e">
        <f>#REF!*(AVERAGE(#REF!)+273.15)/(AVERAGE(#REF!))*($I$48/$I$49)</f>
        <v>#REF!</v>
      </c>
      <c r="G40" s="29" t="e">
        <f>E40*'Data Summary'!$B$18*(AVERAGE(#REF!)+273.15)/(AVERAGE(#REF!))*($I$48/$I$49)</f>
        <v>#REF!</v>
      </c>
      <c r="H40" s="31" t="e">
        <f>(#REF!-#REF!)/$B$42</f>
        <v>#REF!</v>
      </c>
      <c r="I40" s="32" t="e">
        <f>(1/$B$42)*SQRT(#REF!^2+#REF!^2)</f>
        <v>#VALUE!</v>
      </c>
      <c r="J40" s="33" t="e">
        <f>#REF!-#REF!</f>
        <v>#REF!</v>
      </c>
      <c r="K40" s="33" t="e">
        <f>SQRT(#REF!^2+#REF!^2)</f>
        <v>#REF!</v>
      </c>
      <c r="L40" s="32" t="e">
        <f t="shared" si="1"/>
        <v>#REF!</v>
      </c>
      <c r="M40" s="33" t="e">
        <f t="shared" si="0"/>
        <v>#REF!</v>
      </c>
      <c r="N40" s="3"/>
    </row>
    <row r="41" spans="1:14" x14ac:dyDescent="0.2">
      <c r="A41" s="9" t="s">
        <v>56</v>
      </c>
      <c r="B41" s="11" t="s">
        <v>80</v>
      </c>
      <c r="E41" s="29" t="e">
        <f>#REF!*(AVERAGE(#REF!)+273.15)/(AVERAGE(#REF!))*($I$48/$I$49)</f>
        <v>#REF!</v>
      </c>
      <c r="F41" s="29" t="e">
        <f>#REF!*(AVERAGE(#REF!)+273.15)/(AVERAGE(#REF!))*($I$48/$I$49)</f>
        <v>#REF!</v>
      </c>
      <c r="G41" s="29" t="e">
        <f>E41*'Data Summary'!$B$18*(AVERAGE(#REF!)+273.15)/(AVERAGE(#REF!))*($I$48/$I$49)</f>
        <v>#REF!</v>
      </c>
      <c r="H41" s="31" t="e">
        <f>(#REF!-#REF!)/$B$42</f>
        <v>#REF!</v>
      </c>
      <c r="I41" s="32" t="e">
        <f>(1/$B$42)*SQRT(#REF!^2+#REF!^2)</f>
        <v>#VALUE!</v>
      </c>
      <c r="J41" s="33" t="e">
        <f>#REF!-#REF!</f>
        <v>#REF!</v>
      </c>
      <c r="K41" s="33" t="e">
        <f>SQRT(#REF!^2+#REF!^2)</f>
        <v>#REF!</v>
      </c>
      <c r="L41" s="32" t="e">
        <f t="shared" si="1"/>
        <v>#REF!</v>
      </c>
      <c r="M41" s="33" t="e">
        <f t="shared" si="0"/>
        <v>#REF!</v>
      </c>
      <c r="N41" s="3"/>
    </row>
    <row r="42" spans="1:14" x14ac:dyDescent="0.2">
      <c r="A42" s="9" t="s">
        <v>24</v>
      </c>
      <c r="B42" s="11" t="s">
        <v>80</v>
      </c>
      <c r="E42" s="29" t="e">
        <f>#REF!*(AVERAGE(#REF!)+273.15)/(AVERAGE(#REF!))*($I$48/$I$49)</f>
        <v>#REF!</v>
      </c>
      <c r="F42" s="29" t="e">
        <f>#REF!*(AVERAGE(#REF!)+273.15)/(AVERAGE(#REF!))*($I$48/$I$49)</f>
        <v>#REF!</v>
      </c>
      <c r="G42" s="29" t="e">
        <f>E42*'Data Summary'!$B$18*(AVERAGE(#REF!)+273.15)/(AVERAGE(#REF!))*($I$48/$I$49)</f>
        <v>#REF!</v>
      </c>
      <c r="H42" s="31" t="e">
        <f>(#REF!-#REF!)/$B$42</f>
        <v>#REF!</v>
      </c>
      <c r="I42" s="32" t="e">
        <f>(1/$B$42)*SQRT(#REF!^2+#REF!^2)</f>
        <v>#VALUE!</v>
      </c>
      <c r="J42" s="33" t="e">
        <f>#REF!-#REF!</f>
        <v>#REF!</v>
      </c>
      <c r="K42" s="33" t="e">
        <f>SQRT(#REF!^2+#REF!^2)</f>
        <v>#REF!</v>
      </c>
      <c r="L42" s="32" t="e">
        <f t="shared" si="1"/>
        <v>#REF!</v>
      </c>
      <c r="M42" s="33" t="e">
        <f t="shared" si="0"/>
        <v>#REF!</v>
      </c>
      <c r="N42" s="3"/>
    </row>
    <row r="43" spans="1:14" x14ac:dyDescent="0.2">
      <c r="A43" s="51" t="s">
        <v>12</v>
      </c>
      <c r="B43" s="52"/>
      <c r="E43" s="29" t="e">
        <f>#REF!*(AVERAGE(#REF!)+273.15)/(AVERAGE(#REF!))*($I$48/$I$49)</f>
        <v>#REF!</v>
      </c>
      <c r="F43" s="29" t="e">
        <f>#REF!*(AVERAGE(#REF!)+273.15)/(AVERAGE(#REF!))*($I$48/$I$49)</f>
        <v>#REF!</v>
      </c>
      <c r="G43" s="29" t="e">
        <f>E43*'Data Summary'!$B$18*(AVERAGE(#REF!)+273.15)/(AVERAGE(#REF!))*($I$48/$I$49)</f>
        <v>#REF!</v>
      </c>
      <c r="H43" s="31" t="e">
        <f>(#REF!-#REF!)/$B$42</f>
        <v>#REF!</v>
      </c>
      <c r="I43" s="32" t="e">
        <f>(1/$B$42)*SQRT(#REF!^2+#REF!^2)</f>
        <v>#VALUE!</v>
      </c>
      <c r="J43" s="33" t="e">
        <f>#REF!-#REF!</f>
        <v>#REF!</v>
      </c>
      <c r="K43" s="33" t="e">
        <f>SQRT(#REF!^2+#REF!^2)</f>
        <v>#REF!</v>
      </c>
      <c r="L43" s="32" t="e">
        <f t="shared" si="1"/>
        <v>#REF!</v>
      </c>
      <c r="M43" s="33" t="e">
        <f t="shared" si="0"/>
        <v>#REF!</v>
      </c>
      <c r="N43" s="3"/>
    </row>
    <row r="44" spans="1:14" x14ac:dyDescent="0.2">
      <c r="A44" s="53"/>
      <c r="B44" s="54"/>
      <c r="E44" s="29" t="e">
        <f>#REF!*(AVERAGE(#REF!)+273.15)/(AVERAGE(#REF!))*($I$48/$I$49)</f>
        <v>#REF!</v>
      </c>
      <c r="F44" s="29" t="e">
        <f>#REF!*(AVERAGE(#REF!)+273.15)/(AVERAGE(#REF!))*($I$48/$I$49)</f>
        <v>#REF!</v>
      </c>
      <c r="G44" s="29" t="e">
        <f>E44*'Data Summary'!$B$18*(AVERAGE(#REF!)+273.15)/(AVERAGE(#REF!))*($I$48/$I$49)</f>
        <v>#REF!</v>
      </c>
      <c r="H44" s="31" t="e">
        <f>(#REF!-#REF!)/$B$42</f>
        <v>#REF!</v>
      </c>
      <c r="I44" s="32" t="e">
        <f>(1/$B$42)*SQRT(#REF!^2+#REF!^2)</f>
        <v>#VALUE!</v>
      </c>
      <c r="J44" s="33" t="e">
        <f>#REF!-#REF!</f>
        <v>#REF!</v>
      </c>
      <c r="K44" s="33" t="e">
        <f>SQRT(#REF!^2+#REF!^2)</f>
        <v>#REF!</v>
      </c>
      <c r="L44" s="32" t="e">
        <f t="shared" si="1"/>
        <v>#REF!</v>
      </c>
      <c r="M44" s="33" t="e">
        <f t="shared" si="0"/>
        <v>#REF!</v>
      </c>
      <c r="N44" s="3"/>
    </row>
    <row r="45" spans="1:14" x14ac:dyDescent="0.2">
      <c r="A45" s="9" t="s">
        <v>13</v>
      </c>
      <c r="B45" s="11" t="s">
        <v>80</v>
      </c>
      <c r="E45" s="29" t="e">
        <f>#REF!*(AVERAGE(#REF!)+273.15)/(AVERAGE(#REF!))*($I$48/$I$49)</f>
        <v>#REF!</v>
      </c>
      <c r="F45" s="29" t="e">
        <f>#REF!*(AVERAGE(#REF!)+273.15)/(AVERAGE(#REF!))*($I$48/$I$49)</f>
        <v>#REF!</v>
      </c>
      <c r="G45" s="29" t="e">
        <f>E45*'Data Summary'!$B$18*(AVERAGE(#REF!)+273.15)/(AVERAGE(#REF!))*($I$48/$I$49)</f>
        <v>#REF!</v>
      </c>
      <c r="H45" s="31" t="e">
        <f>(#REF!-#REF!)/$B$42</f>
        <v>#REF!</v>
      </c>
      <c r="I45" s="32" t="e">
        <f>(1/$B$42)*SQRT(#REF!^2+#REF!^2)</f>
        <v>#VALUE!</v>
      </c>
      <c r="J45" s="33" t="e">
        <f>#REF!-#REF!</f>
        <v>#REF!</v>
      </c>
      <c r="K45" s="33" t="e">
        <f>SQRT(#REF!^2+#REF!^2)</f>
        <v>#REF!</v>
      </c>
      <c r="L45" s="32" t="e">
        <f t="shared" si="1"/>
        <v>#REF!</v>
      </c>
      <c r="M45" s="33" t="e">
        <f t="shared" si="0"/>
        <v>#REF!</v>
      </c>
      <c r="N45" s="3"/>
    </row>
    <row r="46" spans="1:14" x14ac:dyDescent="0.2">
      <c r="A46" s="9" t="s">
        <v>30</v>
      </c>
      <c r="B46" s="11" t="s">
        <v>80</v>
      </c>
      <c r="N46" s="3"/>
    </row>
    <row r="47" spans="1:14" x14ac:dyDescent="0.2">
      <c r="A47" s="9" t="s">
        <v>31</v>
      </c>
      <c r="B47" s="11" t="s">
        <v>80</v>
      </c>
      <c r="E47" s="56" t="s">
        <v>76</v>
      </c>
      <c r="F47" s="56"/>
      <c r="H47" s="61" t="s">
        <v>86</v>
      </c>
      <c r="I47" s="61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 t="e">
        <f>AVERAGE(#REF!)+273.15</f>
        <v>#REF!</v>
      </c>
      <c r="H48" s="34" t="s">
        <v>87</v>
      </c>
      <c r="I48" s="34">
        <v>964.4</v>
      </c>
      <c r="L48" s="35" t="e">
        <f>CONCATENATE(E30,",",L30,",",M30)</f>
        <v>#REF!</v>
      </c>
      <c r="N48" s="3"/>
    </row>
    <row r="49" spans="1:14" x14ac:dyDescent="0.2">
      <c r="A49" s="9" t="s">
        <v>71</v>
      </c>
      <c r="B49" s="11" t="s">
        <v>80</v>
      </c>
      <c r="E49" s="8" t="s">
        <v>90</v>
      </c>
      <c r="F49" s="30" t="e">
        <f>_xlfn.STDEV.P(#REF!)</f>
        <v>#REF!</v>
      </c>
      <c r="H49" s="34" t="s">
        <v>88</v>
      </c>
      <c r="I49" s="34">
        <f>297.1</f>
        <v>297.10000000000002</v>
      </c>
      <c r="L49" s="35" t="e">
        <f t="shared" ref="L49:L63" si="2">CONCATENATE(E31,",",L31,",",M31)</f>
        <v>#REF!</v>
      </c>
      <c r="N49" s="3"/>
    </row>
    <row r="50" spans="1:14" x14ac:dyDescent="0.2">
      <c r="A50" s="9" t="s">
        <v>72</v>
      </c>
      <c r="B50" s="11" t="s">
        <v>80</v>
      </c>
      <c r="E50" s="8" t="s">
        <v>77</v>
      </c>
      <c r="F50" s="30" t="e">
        <f>AVERAGE(#REF!)</f>
        <v>#REF!</v>
      </c>
      <c r="L50" s="35" t="e">
        <f t="shared" si="2"/>
        <v>#REF!</v>
      </c>
    </row>
    <row r="51" spans="1:14" x14ac:dyDescent="0.2">
      <c r="A51"/>
      <c r="B51"/>
      <c r="E51" s="8" t="s">
        <v>91</v>
      </c>
      <c r="F51" s="30" t="e">
        <f>_xlfn.STDEV.P(#REF!)</f>
        <v>#REF!</v>
      </c>
      <c r="H51"/>
      <c r="I51"/>
      <c r="L51" s="35" t="e">
        <f t="shared" si="2"/>
        <v>#REF!</v>
      </c>
    </row>
    <row r="52" spans="1:14" x14ac:dyDescent="0.2">
      <c r="E52" s="8" t="s">
        <v>78</v>
      </c>
      <c r="F52" s="30" t="e">
        <f>EXP(INDEX(LINEST(LN(L30:L45),E30:E45),1,2))</f>
        <v>#VALUE!</v>
      </c>
      <c r="L52" s="35" t="e">
        <f t="shared" si="2"/>
        <v>#REF!</v>
      </c>
    </row>
    <row r="53" spans="1:14" x14ac:dyDescent="0.2">
      <c r="E53" s="8" t="s">
        <v>79</v>
      </c>
      <c r="F53" s="30" t="e">
        <f>INDEX(LINEST(LN(L30:L45),E30:E45),1)</f>
        <v>#VALUE!</v>
      </c>
      <c r="L53" s="35" t="e">
        <f t="shared" si="2"/>
        <v>#REF!</v>
      </c>
      <c r="N53" s="3"/>
    </row>
    <row r="54" spans="1:14" x14ac:dyDescent="0.2">
      <c r="L54" s="35" t="e">
        <f t="shared" si="2"/>
        <v>#REF!</v>
      </c>
      <c r="N54" s="3"/>
    </row>
    <row r="55" spans="1:14" x14ac:dyDescent="0.2">
      <c r="L55" s="35" t="e">
        <f t="shared" si="2"/>
        <v>#REF!</v>
      </c>
      <c r="N55" s="3"/>
    </row>
    <row r="56" spans="1:14" x14ac:dyDescent="0.2">
      <c r="L56" s="35" t="e">
        <f t="shared" si="2"/>
        <v>#REF!</v>
      </c>
      <c r="N56" s="3"/>
    </row>
    <row r="57" spans="1:14" x14ac:dyDescent="0.2">
      <c r="L57" s="35" t="e">
        <f t="shared" si="2"/>
        <v>#REF!</v>
      </c>
      <c r="N57" s="3"/>
    </row>
    <row r="58" spans="1:14" x14ac:dyDescent="0.2">
      <c r="L58" s="35" t="e">
        <f t="shared" si="2"/>
        <v>#REF!</v>
      </c>
      <c r="N58" s="3"/>
    </row>
    <row r="59" spans="1:14" x14ac:dyDescent="0.2">
      <c r="L59" s="35" t="e">
        <f t="shared" si="2"/>
        <v>#REF!</v>
      </c>
      <c r="N59" s="3"/>
    </row>
    <row r="60" spans="1:14" x14ac:dyDescent="0.2">
      <c r="L60" s="35" t="e">
        <f t="shared" si="2"/>
        <v>#REF!</v>
      </c>
    </row>
    <row r="61" spans="1:14" x14ac:dyDescent="0.2">
      <c r="L61" s="35" t="e">
        <f t="shared" si="2"/>
        <v>#REF!</v>
      </c>
    </row>
    <row r="62" spans="1:14" x14ac:dyDescent="0.2">
      <c r="L62" s="35" t="e">
        <f t="shared" si="2"/>
        <v>#REF!</v>
      </c>
    </row>
    <row r="63" spans="1:14" x14ac:dyDescent="0.2">
      <c r="L63" s="35" t="e">
        <f t="shared" si="2"/>
        <v>#REF!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K40" sqref="K4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2018-07-12T11:41:18Z</dcterms:modified>
</cp:coreProperties>
</file>