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<sst xmlns="http://schemas.openxmlformats.org/spreadsheetml/2006/main" count="478" uniqueCount="96">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</sst>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691.293109394937</c:v>
                </c:pt>
                <c:pt idx="1">
                  <c:v>681.417493546438</c:v>
                </c:pt>
                <c:pt idx="2">
                  <c:v>671.5418776979388</c:v>
                </c:pt>
                <c:pt idx="3">
                  <c:v>661.6662618494397</c:v>
                </c:pt>
                <c:pt idx="4">
                  <c:v>651.7906460009406</c:v>
                </c:pt>
                <c:pt idx="5">
                  <c:v>641.9150301524415</c:v>
                </c:pt>
                <c:pt idx="6">
                  <c:v>632.0394143039424</c:v>
                </c:pt>
                <c:pt idx="7">
                  <c:v>622.1637984554433</c:v>
                </c:pt>
                <c:pt idx="8">
                  <c:v>612.2881826069442</c:v>
                </c:pt>
                <c:pt idx="9">
                  <c:v>602.4125667584451</c:v>
                </c:pt>
                <c:pt idx="10">
                  <c:v>592.536950909946</c:v>
                </c:pt>
                <c:pt idx="11">
                  <c:v>582.6613350614468</c:v>
                </c:pt>
                <c:pt idx="12">
                  <c:v>572.7857192129478</c:v>
                </c:pt>
                <c:pt idx="13">
                  <c:v>562.9101033644487</c:v>
                </c:pt>
                <c:pt idx="14">
                  <c:v>553.0344875159495</c:v>
                </c:pt>
                <c:pt idx="15">
                  <c:v>543.1588716674505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94624"/>
        <c:axId val="-209766358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691.293109394937</c:v>
                </c:pt>
                <c:pt idx="1">
                  <c:v>681.417493546438</c:v>
                </c:pt>
                <c:pt idx="2">
                  <c:v>671.5418776979388</c:v>
                </c:pt>
                <c:pt idx="3">
                  <c:v>661.6662618494397</c:v>
                </c:pt>
                <c:pt idx="4">
                  <c:v>651.7906460009406</c:v>
                </c:pt>
                <c:pt idx="5">
                  <c:v>641.9150301524415</c:v>
                </c:pt>
                <c:pt idx="6">
                  <c:v>632.0394143039424</c:v>
                </c:pt>
                <c:pt idx="7">
                  <c:v>622.1637984554433</c:v>
                </c:pt>
                <c:pt idx="8">
                  <c:v>612.2881826069442</c:v>
                </c:pt>
                <c:pt idx="9">
                  <c:v>602.4125667584451</c:v>
                </c:pt>
                <c:pt idx="10">
                  <c:v>592.536950909946</c:v>
                </c:pt>
                <c:pt idx="11">
                  <c:v>582.6613350614468</c:v>
                </c:pt>
                <c:pt idx="12">
                  <c:v>572.7857192129478</c:v>
                </c:pt>
                <c:pt idx="13">
                  <c:v>562.9101033644487</c:v>
                </c:pt>
                <c:pt idx="14">
                  <c:v>553.0344875159495</c:v>
                </c:pt>
                <c:pt idx="15">
                  <c:v>543.1588716674505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88752"/>
        <c:axId val="-2097628096"/>
      </c:scatterChart>
      <c:valAx>
        <c:axId val="-2100394624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63584"/>
        <c:crosses val="autoZero"/>
        <c:crossBetween val="midCat"/>
      </c:valAx>
      <c:valAx>
        <c:axId val="-2097663584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94624"/>
        <c:crosses val="autoZero"/>
        <c:crossBetween val="midCat"/>
      </c:valAx>
      <c:valAx>
        <c:axId val="-2097628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97688752"/>
        <c:crosses val="max"/>
        <c:crossBetween val="midCat"/>
      </c:valAx>
      <c:valAx>
        <c:axId val="-20976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76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D1" workbookViewId="0">
      <selection activeCell="S10" sqref="S10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 x14ac:dyDescent="0.2">
      <c r="A3" s="53" t="s">
        <v>1</v>
      </c>
      <c r="B3" s="5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42" t="s">
        <v>60</v>
      </c>
      <c r="F6" s="13">
        <v>3902.8</v>
      </c>
      <c r="G6" s="14">
        <v>700</v>
      </c>
      <c r="H6" s="15">
        <v>0.41666666666666669</v>
      </c>
      <c r="I6" s="16">
        <v>971</v>
      </c>
      <c r="J6" s="17">
        <v>21.9</v>
      </c>
      <c r="K6" s="18">
        <v>621</v>
      </c>
      <c r="L6" s="12">
        <v>24.919872000000002</v>
      </c>
      <c r="M6" s="14">
        <v>338596</v>
      </c>
      <c r="N6" s="23">
        <v>581.89002000000005</v>
      </c>
      <c r="O6" s="41">
        <v>-8.0499999999999998E-14</v>
      </c>
      <c r="P6" s="41">
        <v>7.3341399999999993E-12</v>
      </c>
      <c r="Q6" s="41">
        <v>-9.5499999999999995E-9</v>
      </c>
      <c r="R6" s="41">
        <v>5.3500000000000001E-10</v>
      </c>
    </row>
    <row r="7" spans="1:18" x14ac:dyDescent="0.2">
      <c r="A7" s="9" t="s">
        <v>3</v>
      </c>
      <c r="B7" s="11" t="s">
        <v>80</v>
      </c>
      <c r="C7"/>
      <c r="D7"/>
      <c r="E7" s="43"/>
      <c r="F7" s="13">
        <v>3847.4</v>
      </c>
      <c r="G7" s="14">
        <v>690</v>
      </c>
      <c r="H7" s="15"/>
      <c r="I7" s="16">
        <v>971</v>
      </c>
      <c r="J7" s="17">
        <v>21.9</v>
      </c>
      <c r="K7" s="18">
        <v>440</v>
      </c>
      <c r="L7" s="12">
        <v>20.976177</v>
      </c>
      <c r="M7" s="36">
        <v>282220</v>
      </c>
      <c r="N7" s="23">
        <v>531.24382000000003</v>
      </c>
      <c r="O7" s="41">
        <v>2.2900000000000001E-12</v>
      </c>
      <c r="P7" s="41">
        <v>8.3999999999999998E-12</v>
      </c>
      <c r="Q7" s="41">
        <v>-6.7700000000000004E-9</v>
      </c>
      <c r="R7" s="41">
        <v>5.5600000000000004E-10</v>
      </c>
    </row>
    <row r="8" spans="1:18" x14ac:dyDescent="0.2">
      <c r="A8" s="9" t="s">
        <v>28</v>
      </c>
      <c r="B8" s="11" t="s">
        <v>80</v>
      </c>
      <c r="C8"/>
      <c r="D8"/>
      <c r="E8" s="43"/>
      <c r="F8" s="13">
        <v>3793.2</v>
      </c>
      <c r="G8" s="14">
        <v>680</v>
      </c>
      <c r="H8" s="15"/>
      <c r="I8" s="16">
        <v>971</v>
      </c>
      <c r="J8" s="17">
        <v>22.3</v>
      </c>
      <c r="K8" s="18">
        <v>382</v>
      </c>
      <c r="L8" s="12">
        <v>19.544820000000001</v>
      </c>
      <c r="M8" s="36">
        <v>270475</v>
      </c>
      <c r="N8" s="23">
        <v>520.07210999999995</v>
      </c>
      <c r="O8" s="41">
        <v>2.1600000000000001E-12</v>
      </c>
      <c r="P8" s="41">
        <v>7.81E-12</v>
      </c>
      <c r="Q8" s="41">
        <v>-4.6900000000000001E-9</v>
      </c>
      <c r="R8" s="41">
        <v>2.5799999999999999E-10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43"/>
      <c r="F9" s="13">
        <v>3736.6</v>
      </c>
      <c r="G9" s="14">
        <v>670</v>
      </c>
      <c r="H9" s="15"/>
      <c r="I9" s="16">
        <v>971</v>
      </c>
      <c r="J9" s="17">
        <v>22.3</v>
      </c>
      <c r="K9" s="18">
        <v>324</v>
      </c>
      <c r="L9" s="12">
        <v>18</v>
      </c>
      <c r="M9" s="14">
        <v>269402</v>
      </c>
      <c r="N9" s="23">
        <v>519.03949999999998</v>
      </c>
      <c r="O9" s="41">
        <v>3.47E-12</v>
      </c>
      <c r="P9" s="41">
        <v>8.2200000000000001E-12</v>
      </c>
      <c r="Q9" s="41">
        <v>-3.1599999999999998E-9</v>
      </c>
      <c r="R9" s="41">
        <v>1.65E-10</v>
      </c>
    </row>
    <row r="10" spans="1:18" x14ac:dyDescent="0.2">
      <c r="A10" s="53" t="s">
        <v>23</v>
      </c>
      <c r="B10" s="54"/>
      <c r="C10" s="4"/>
      <c r="D10" s="6"/>
      <c r="E10" s="43"/>
      <c r="F10" s="13">
        <v>3682.6</v>
      </c>
      <c r="G10" s="14">
        <v>660</v>
      </c>
      <c r="H10" s="15"/>
      <c r="I10" s="16">
        <v>971</v>
      </c>
      <c r="J10" s="17">
        <v>22.3</v>
      </c>
      <c r="K10" s="18">
        <v>237</v>
      </c>
      <c r="L10" s="12">
        <v>15.394804000000001</v>
      </c>
      <c r="M10" s="14">
        <v>270946</v>
      </c>
      <c r="N10" s="23">
        <v>520.52473999999995</v>
      </c>
      <c r="O10" s="41">
        <v>7.2399999999999998E-12</v>
      </c>
      <c r="P10" s="41">
        <v>7.9400000000000005E-12</v>
      </c>
      <c r="Q10" s="41">
        <v>-2.1999999999999998E-9</v>
      </c>
      <c r="R10" s="41">
        <v>1.1700000000000001E-10</v>
      </c>
    </row>
    <row r="11" spans="1:18" x14ac:dyDescent="0.2">
      <c r="A11" s="55"/>
      <c r="B11" s="56"/>
      <c r="C11" s="4"/>
      <c r="D11" s="6"/>
      <c r="E11" s="43"/>
      <c r="F11" s="13">
        <v>3628.6</v>
      </c>
      <c r="G11" s="14">
        <v>650</v>
      </c>
      <c r="H11" s="15"/>
      <c r="I11" s="16">
        <v>971</v>
      </c>
      <c r="J11" s="17">
        <v>22.4</v>
      </c>
      <c r="K11" s="18">
        <v>193</v>
      </c>
      <c r="L11" s="12">
        <v>13.892443999999999</v>
      </c>
      <c r="M11" s="14">
        <v>257233</v>
      </c>
      <c r="N11" s="23">
        <v>507.18142999999998</v>
      </c>
      <c r="O11" s="41">
        <v>4.8599999999999999E-12</v>
      </c>
      <c r="P11" s="41">
        <v>4.8400000000000004E-12</v>
      </c>
      <c r="Q11" s="41">
        <v>-1.5199999999999999E-9</v>
      </c>
      <c r="R11" s="41">
        <v>1.43E-10</v>
      </c>
    </row>
    <row r="12" spans="1:18" x14ac:dyDescent="0.2">
      <c r="A12" s="9" t="s">
        <v>57</v>
      </c>
      <c r="B12" s="11" t="s">
        <v>80</v>
      </c>
      <c r="C12" s="4"/>
      <c r="D12" s="6"/>
      <c r="E12" s="43"/>
      <c r="F12" s="13">
        <v>3571.6</v>
      </c>
      <c r="G12" s="14">
        <v>640</v>
      </c>
      <c r="H12" s="15"/>
      <c r="I12" s="16">
        <v>971</v>
      </c>
      <c r="J12" s="17">
        <v>22.3</v>
      </c>
      <c r="K12" s="18">
        <v>147</v>
      </c>
      <c r="L12" s="12">
        <v>12.124356000000001</v>
      </c>
      <c r="M12" s="14">
        <v>248438</v>
      </c>
      <c r="N12" s="23">
        <v>498.43554999999998</v>
      </c>
      <c r="O12" s="41">
        <v>4.5800000000000003E-12</v>
      </c>
      <c r="P12" s="41">
        <v>6.5100000000000003E-12</v>
      </c>
      <c r="Q12" s="41">
        <v>-1.0500000000000001E-9</v>
      </c>
      <c r="R12" s="41">
        <v>5.9399999999999997E-11</v>
      </c>
    </row>
    <row r="13" spans="1:18" x14ac:dyDescent="0.2">
      <c r="A13" s="9" t="s">
        <v>45</v>
      </c>
      <c r="B13" s="11" t="s">
        <v>80</v>
      </c>
      <c r="C13" s="4"/>
      <c r="D13" s="6"/>
      <c r="E13" s="43"/>
      <c r="F13" s="13">
        <v>3513.8</v>
      </c>
      <c r="G13" s="14">
        <v>630</v>
      </c>
      <c r="H13" s="15"/>
      <c r="I13" s="16">
        <v>971</v>
      </c>
      <c r="J13" s="17">
        <v>22.4</v>
      </c>
      <c r="K13" s="18">
        <v>132</v>
      </c>
      <c r="L13" s="12">
        <v>11.489125</v>
      </c>
      <c r="M13" s="14">
        <v>234330</v>
      </c>
      <c r="N13" s="23">
        <v>484.07643999999999</v>
      </c>
      <c r="O13" s="41">
        <v>5.6699999999999999E-12</v>
      </c>
      <c r="P13" s="41">
        <v>4.7499999999999998E-12</v>
      </c>
      <c r="Q13" s="41">
        <v>-7.19E-10</v>
      </c>
      <c r="R13" s="41">
        <v>3.47E-11</v>
      </c>
    </row>
    <row r="14" spans="1:18" x14ac:dyDescent="0.2">
      <c r="A14" s="9" t="s">
        <v>54</v>
      </c>
      <c r="B14" s="11" t="s">
        <v>80</v>
      </c>
      <c r="C14" s="4"/>
      <c r="D14" s="6"/>
      <c r="E14" s="43"/>
      <c r="F14" s="13">
        <v>3459.8</v>
      </c>
      <c r="G14" s="14">
        <v>620</v>
      </c>
      <c r="H14" s="15"/>
      <c r="I14" s="16">
        <v>971</v>
      </c>
      <c r="J14" s="17">
        <v>22.3</v>
      </c>
      <c r="K14" s="18">
        <v>112</v>
      </c>
      <c r="L14" s="12">
        <v>10.583005</v>
      </c>
      <c r="M14" s="14">
        <v>218532</v>
      </c>
      <c r="N14" s="23">
        <v>467.47406000000001</v>
      </c>
      <c r="O14" s="41">
        <v>4.6399999999999996E-12</v>
      </c>
      <c r="P14" s="41">
        <v>5.1999999999999997E-12</v>
      </c>
      <c r="Q14" s="41">
        <v>-5.0500000000000001E-10</v>
      </c>
      <c r="R14" s="41">
        <v>2.7499999999999999E-11</v>
      </c>
    </row>
    <row r="15" spans="1:18" x14ac:dyDescent="0.2">
      <c r="A15" s="9" t="s">
        <v>55</v>
      </c>
      <c r="B15" s="11" t="s">
        <v>80</v>
      </c>
      <c r="C15" s="4"/>
      <c r="D15" s="6"/>
      <c r="E15" s="43"/>
      <c r="F15" s="13">
        <v>3402.8</v>
      </c>
      <c r="G15" s="14">
        <v>610</v>
      </c>
      <c r="H15" s="15"/>
      <c r="I15" s="16">
        <v>971</v>
      </c>
      <c r="J15" s="17">
        <v>22.3</v>
      </c>
      <c r="K15" s="18">
        <v>86</v>
      </c>
      <c r="L15" s="12">
        <v>9.2736184999999995</v>
      </c>
      <c r="M15" s="14">
        <v>202124</v>
      </c>
      <c r="N15" s="23">
        <v>449.58202999999997</v>
      </c>
      <c r="O15" s="41">
        <v>4.2499999999999999E-12</v>
      </c>
      <c r="P15" s="41">
        <v>6.1799999999999999E-12</v>
      </c>
      <c r="Q15" s="41">
        <v>-3.4899999999999998E-10</v>
      </c>
      <c r="R15" s="41">
        <v>1.8799999999999999E-11</v>
      </c>
    </row>
    <row r="16" spans="1:18" x14ac:dyDescent="0.2">
      <c r="A16" s="9" t="s">
        <v>49</v>
      </c>
      <c r="B16" s="11" t="s">
        <v>80</v>
      </c>
      <c r="C16" s="4"/>
      <c r="D16" s="6"/>
      <c r="E16" s="43"/>
      <c r="F16" s="13">
        <v>3349.8</v>
      </c>
      <c r="G16" s="14">
        <v>600</v>
      </c>
      <c r="H16" s="15"/>
      <c r="I16" s="16">
        <v>971</v>
      </c>
      <c r="J16" s="17">
        <v>22.3</v>
      </c>
      <c r="K16" s="18">
        <v>70</v>
      </c>
      <c r="L16" s="12">
        <v>8.3666003</v>
      </c>
      <c r="M16" s="14">
        <v>176990</v>
      </c>
      <c r="N16" s="23">
        <v>420.70179000000002</v>
      </c>
      <c r="O16" s="41">
        <v>4.0399999999999997E-12</v>
      </c>
      <c r="P16" s="41">
        <v>4.9099999999999999E-12</v>
      </c>
      <c r="Q16" s="41">
        <v>-2.4099999999999999E-10</v>
      </c>
      <c r="R16" s="41">
        <v>2.9800000000000003E-11</v>
      </c>
    </row>
    <row r="17" spans="1:20" x14ac:dyDescent="0.2">
      <c r="A17" s="9" t="s">
        <v>62</v>
      </c>
      <c r="B17" s="11" t="s">
        <v>80</v>
      </c>
      <c r="C17" s="4"/>
      <c r="D17" s="6"/>
      <c r="E17" s="43"/>
      <c r="F17" s="13">
        <v>3293.8</v>
      </c>
      <c r="G17" s="14">
        <v>590</v>
      </c>
      <c r="H17" s="15"/>
      <c r="I17" s="16">
        <v>971</v>
      </c>
      <c r="J17" s="17">
        <v>22.3</v>
      </c>
      <c r="K17" s="18">
        <v>55</v>
      </c>
      <c r="L17" s="12">
        <v>7.4161985000000001</v>
      </c>
      <c r="M17" s="14">
        <v>115507</v>
      </c>
      <c r="N17" s="23">
        <v>339.86320999999998</v>
      </c>
      <c r="O17" s="41">
        <v>5.1999999999999997E-12</v>
      </c>
      <c r="P17" s="41">
        <v>5.5599999999999997E-12</v>
      </c>
      <c r="Q17" s="41">
        <v>-1.71E-10</v>
      </c>
      <c r="R17" s="41">
        <v>9.7999999999999994E-12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43"/>
      <c r="F18" s="13">
        <v>3239.8</v>
      </c>
      <c r="G18" s="14">
        <v>580</v>
      </c>
      <c r="H18" s="15"/>
      <c r="I18" s="16">
        <v>971</v>
      </c>
      <c r="J18" s="17">
        <v>22.3</v>
      </c>
      <c r="K18" s="18">
        <v>43</v>
      </c>
      <c r="L18" s="12">
        <v>6.5574384999999999</v>
      </c>
      <c r="M18" s="14">
        <v>75510</v>
      </c>
      <c r="N18" s="23">
        <v>274.79083000000003</v>
      </c>
      <c r="O18" s="41">
        <v>4.3800000000000003E-12</v>
      </c>
      <c r="P18" s="41">
        <v>4.0399999999999997E-12</v>
      </c>
      <c r="Q18" s="41">
        <v>-1.21E-10</v>
      </c>
      <c r="R18" s="41">
        <v>7.3200000000000003E-12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43"/>
      <c r="F19" s="13">
        <v>3182.8</v>
      </c>
      <c r="G19" s="14">
        <v>570</v>
      </c>
      <c r="H19" s="15"/>
      <c r="I19" s="16">
        <v>971</v>
      </c>
      <c r="J19" s="17">
        <v>22.3</v>
      </c>
      <c r="K19" s="18">
        <v>31</v>
      </c>
      <c r="L19" s="12">
        <v>5.5677643999999997</v>
      </c>
      <c r="M19" s="14">
        <v>39828</v>
      </c>
      <c r="N19" s="23">
        <v>199.56953999999999</v>
      </c>
      <c r="O19" s="41">
        <v>5.8699999999999998E-12</v>
      </c>
      <c r="P19" s="41">
        <v>3.8299999999999996E-12</v>
      </c>
      <c r="Q19" s="41">
        <v>-8.4500000000000005E-11</v>
      </c>
      <c r="R19" s="41">
        <v>6.6699999999999996E-12</v>
      </c>
    </row>
    <row r="20" spans="1:20" x14ac:dyDescent="0.2">
      <c r="A20" s="9" t="s">
        <v>65</v>
      </c>
      <c r="B20" s="11" t="s">
        <v>80</v>
      </c>
      <c r="C20" s="4"/>
      <c r="D20" s="6"/>
      <c r="E20" s="43"/>
      <c r="F20" s="13">
        <v>3127</v>
      </c>
      <c r="G20" s="14">
        <v>560</v>
      </c>
      <c r="H20" s="15"/>
      <c r="I20" s="16">
        <v>971</v>
      </c>
      <c r="J20" s="17">
        <v>22.3</v>
      </c>
      <c r="K20" s="18">
        <v>38</v>
      </c>
      <c r="L20" s="12">
        <v>6.1644139999999998</v>
      </c>
      <c r="M20" s="14">
        <v>8909</v>
      </c>
      <c r="N20" s="23">
        <v>94.387499000000005</v>
      </c>
      <c r="O20" s="41">
        <v>5.2800000000000001E-12</v>
      </c>
      <c r="P20" s="41">
        <v>4.21E-12</v>
      </c>
      <c r="Q20" s="41">
        <v>-5.8800000000000006E-11</v>
      </c>
      <c r="R20" s="41">
        <v>5.6400000000000002E-12</v>
      </c>
    </row>
    <row r="21" spans="1:20" x14ac:dyDescent="0.2">
      <c r="A21" s="9" t="s">
        <v>66</v>
      </c>
      <c r="B21" s="11" t="s">
        <v>80</v>
      </c>
      <c r="C21" s="4"/>
      <c r="D21" s="6"/>
      <c r="E21" s="44"/>
      <c r="F21" s="13">
        <v>3071</v>
      </c>
      <c r="G21" s="14">
        <v>550</v>
      </c>
      <c r="H21" s="15"/>
      <c r="I21" s="16">
        <v>971</v>
      </c>
      <c r="J21" s="17">
        <v>22.3</v>
      </c>
      <c r="K21" s="18">
        <v>62</v>
      </c>
      <c r="L21" s="12">
        <v>7.8740078999999996</v>
      </c>
      <c r="M21" s="14">
        <v>437</v>
      </c>
      <c r="N21" s="23">
        <v>20.904544999999999</v>
      </c>
      <c r="O21" s="41">
        <v>5.5199999999999999E-12</v>
      </c>
      <c r="P21" s="41">
        <v>5.2800000000000001E-12</v>
      </c>
      <c r="Q21" s="41">
        <v>-3.9999999999999998E-11</v>
      </c>
      <c r="R21" s="41">
        <v>4.6800000000000003E-12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0"/>
      <c r="K23" s="61"/>
      <c r="L23" s="61"/>
      <c r="M23" s="62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 x14ac:dyDescent="0.2">
      <c r="A26" s="53" t="s">
        <v>0</v>
      </c>
      <c r="B26" s="54"/>
      <c r="D26" s="5"/>
      <c r="E26" s="59" t="s">
        <v>89</v>
      </c>
      <c r="F26" s="59"/>
      <c r="G26" s="59"/>
      <c r="H26" s="59"/>
      <c r="I26" s="59"/>
      <c r="J26" s="59"/>
      <c r="K26" s="59"/>
      <c r="L26" s="59"/>
      <c r="M26" s="59"/>
    </row>
    <row r="27" spans="1:20" x14ac:dyDescent="0.2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0">G6*(AVERAGE($J$6:$J$21)+273.15)/(AVERAGE($I$6:$I$21))*($I$48/$I$49)</f>
        <v>691.29310939493701</v>
      </c>
      <c r="F30" s="29">
        <f t="shared" ref="F30:F45" si="1">F6*(AVERAGE($J$6:$J$21)+273.15)/(AVERAGE($I$6:$I$21))*($I$48/$I$49)</f>
        <v>3854.2553533522296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-9.5499195000000003E-9</v>
      </c>
      <c r="K30" s="33">
        <f>SQRT(P6^2+R6^2)</f>
        <v>5.3505026830153029E-10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0"/>
        <v>681.41749354643798</v>
      </c>
      <c r="F31" s="29">
        <f t="shared" si="1"/>
        <v>3799.5444415515444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2">(1/$B$42)*SQRT(N7^2+L7^2)</f>
        <v>#VALUE!</v>
      </c>
      <c r="J31" s="33">
        <f t="shared" ref="J31:J45" si="3">Q7-O7</f>
        <v>-6.7722900000000008E-9</v>
      </c>
      <c r="K31" s="33">
        <f t="shared" ref="K31:K45" si="4">SQRT(P7^2+R7^2)</f>
        <v>5.5606344961703792E-10</v>
      </c>
      <c r="L31" s="32" t="e">
        <f>ABS(J31)/($H$30*$F$24*$L$24)</f>
        <v>#VALUE!</v>
      </c>
      <c r="M31" s="33" t="e">
        <f t="shared" ref="M31:M45" si="5">SQRT( ( 1 / ($H$30*$F$24*$L$24 ) )^2 * (K31^2+J31^2*( ($I$30/$H$30)^2+($F$25/$F$24)^2)))</f>
        <v>#VALUE!</v>
      </c>
    </row>
    <row r="32" spans="1:20" x14ac:dyDescent="0.2">
      <c r="A32" s="53" t="s">
        <v>52</v>
      </c>
      <c r="B32" s="54"/>
      <c r="E32" s="29">
        <f t="shared" si="0"/>
        <v>671.54187769793884</v>
      </c>
      <c r="F32" s="29">
        <f t="shared" si="1"/>
        <v>3746.0186036526784</v>
      </c>
      <c r="G32" s="29" t="e">
        <f>E32*'Data Summary'!$B$18*(AVERAGE($J$6:$J$21)+273.15)/(AVERAGE($I$6:$I$21))*($I$48/$I$49)</f>
        <v>#VALUE!</v>
      </c>
      <c r="H32" s="31" t="e">
        <f t="shared" ref="H32:H45" si="6">(M8-K8)/$B$42</f>
        <v>#VALUE!</v>
      </c>
      <c r="I32" s="32" t="e">
        <f t="shared" si="2"/>
        <v>#VALUE!</v>
      </c>
      <c r="J32" s="33">
        <f t="shared" si="3"/>
        <v>-4.6921600000000005E-9</v>
      </c>
      <c r="K32" s="33">
        <f t="shared" si="4"/>
        <v>2.5811818242812726E-10</v>
      </c>
      <c r="L32" s="32" t="e">
        <f t="shared" ref="L32:L45" si="7">ABS(J32)/($H$30*$F$24*$L$24)</f>
        <v>#VALUE!</v>
      </c>
      <c r="M32" s="33" t="e">
        <f t="shared" si="5"/>
        <v>#VALUE!</v>
      </c>
    </row>
    <row r="33" spans="1:14" x14ac:dyDescent="0.2">
      <c r="A33" s="55"/>
      <c r="B33" s="56"/>
      <c r="E33" s="29">
        <f t="shared" si="0"/>
        <v>661.66626184943971</v>
      </c>
      <c r="F33" s="29">
        <f t="shared" si="1"/>
        <v>3690.1226179501737</v>
      </c>
      <c r="G33" s="29" t="e">
        <f>E33*'Data Summary'!$B$18*(AVERAGE($J$6:$J$21)+273.15)/(AVERAGE($I$6:$I$21))*($I$48/$I$49)</f>
        <v>#VALUE!</v>
      </c>
      <c r="H33" s="31" t="e">
        <f t="shared" si="6"/>
        <v>#VALUE!</v>
      </c>
      <c r="I33" s="32" t="e">
        <f t="shared" si="2"/>
        <v>#VALUE!</v>
      </c>
      <c r="J33" s="33">
        <f t="shared" si="3"/>
        <v>-3.16347E-9</v>
      </c>
      <c r="K33" s="33">
        <f t="shared" si="4"/>
        <v>1.6520462584322511E-10</v>
      </c>
      <c r="L33" s="32" t="e">
        <f t="shared" si="7"/>
        <v>#VALUE!</v>
      </c>
      <c r="M33" s="33" t="e">
        <f t="shared" si="5"/>
        <v>#VALUE!</v>
      </c>
    </row>
    <row r="34" spans="1:14" x14ac:dyDescent="0.2">
      <c r="A34" s="9" t="s">
        <v>56</v>
      </c>
      <c r="B34" s="11" t="s">
        <v>80</v>
      </c>
      <c r="E34" s="29">
        <f t="shared" si="0"/>
        <v>651.79064600094057</v>
      </c>
      <c r="F34" s="29">
        <f t="shared" si="1"/>
        <v>3636.7942923682781</v>
      </c>
      <c r="G34" s="29" t="e">
        <f>E34*'Data Summary'!$B$18*(AVERAGE($J$6:$J$21)+273.15)/(AVERAGE($I$6:$I$21))*($I$48/$I$49)</f>
        <v>#VALUE!</v>
      </c>
      <c r="H34" s="31" t="e">
        <f t="shared" si="6"/>
        <v>#VALUE!</v>
      </c>
      <c r="I34" s="32" t="e">
        <f t="shared" si="2"/>
        <v>#VALUE!</v>
      </c>
      <c r="J34" s="33">
        <f t="shared" si="3"/>
        <v>-2.2072399999999999E-9</v>
      </c>
      <c r="K34" s="33">
        <f t="shared" si="4"/>
        <v>1.1726910761151039E-10</v>
      </c>
      <c r="L34" s="32" t="e">
        <f t="shared" si="7"/>
        <v>#VALUE!</v>
      </c>
      <c r="M34" s="33" t="e">
        <f t="shared" si="5"/>
        <v>#VALUE!</v>
      </c>
    </row>
    <row r="35" spans="1:14" x14ac:dyDescent="0.2">
      <c r="A35" s="9" t="s">
        <v>20</v>
      </c>
      <c r="B35" s="11" t="s">
        <v>80</v>
      </c>
      <c r="E35" s="29">
        <f t="shared" si="0"/>
        <v>641.91503015244155</v>
      </c>
      <c r="F35" s="29">
        <f t="shared" si="1"/>
        <v>3583.4659667863834</v>
      </c>
      <c r="G35" s="29" t="e">
        <f>E35*'Data Summary'!$B$18*(AVERAGE($J$6:$J$21)+273.15)/(AVERAGE($I$6:$I$21))*($I$48/$I$49)</f>
        <v>#VALUE!</v>
      </c>
      <c r="H35" s="31" t="e">
        <f t="shared" si="6"/>
        <v>#VALUE!</v>
      </c>
      <c r="I35" s="32" t="e">
        <f t="shared" si="2"/>
        <v>#VALUE!</v>
      </c>
      <c r="J35" s="33">
        <f t="shared" si="3"/>
        <v>-1.5248599999999998E-9</v>
      </c>
      <c r="K35" s="33">
        <f t="shared" si="4"/>
        <v>1.4308188424814652E-10</v>
      </c>
      <c r="L35" s="32" t="e">
        <f t="shared" si="7"/>
        <v>#VALUE!</v>
      </c>
      <c r="M35" s="33" t="e">
        <f t="shared" si="5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0"/>
        <v>632.03941430394241</v>
      </c>
      <c r="F36" s="29">
        <f t="shared" si="1"/>
        <v>3527.1749564499387</v>
      </c>
      <c r="G36" s="29" t="e">
        <f>E36*'Data Summary'!$B$18*(AVERAGE($J$6:$J$21)+273.15)/(AVERAGE($I$6:$I$21))*($I$48/$I$49)</f>
        <v>#VALUE!</v>
      </c>
      <c r="H36" s="31" t="e">
        <f t="shared" si="6"/>
        <v>#VALUE!</v>
      </c>
      <c r="I36" s="32" t="e">
        <f t="shared" si="2"/>
        <v>#VALUE!</v>
      </c>
      <c r="J36" s="33">
        <f t="shared" si="3"/>
        <v>-1.0545800000000001E-9</v>
      </c>
      <c r="K36" s="33">
        <f t="shared" si="4"/>
        <v>5.9755670023856306E-11</v>
      </c>
      <c r="L36" s="32" t="e">
        <f t="shared" si="7"/>
        <v>#VALUE!</v>
      </c>
      <c r="M36" s="33" t="e">
        <f t="shared" si="5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0"/>
        <v>622.16379845544327</v>
      </c>
      <c r="F37" s="29">
        <f t="shared" si="1"/>
        <v>3470.0938968456139</v>
      </c>
      <c r="G37" s="29" t="e">
        <f>E37*'Data Summary'!$B$18*(AVERAGE($J$6:$J$21)+273.15)/(AVERAGE($I$6:$I$21))*($I$48/$I$49)</f>
        <v>#VALUE!</v>
      </c>
      <c r="H37" s="31" t="e">
        <f t="shared" si="6"/>
        <v>#VALUE!</v>
      </c>
      <c r="I37" s="32" t="e">
        <f t="shared" si="2"/>
        <v>#VALUE!</v>
      </c>
      <c r="J37" s="33">
        <f t="shared" si="3"/>
        <v>-7.2467000000000004E-10</v>
      </c>
      <c r="K37" s="33">
        <f t="shared" si="4"/>
        <v>3.5023599186834014E-11</v>
      </c>
      <c r="L37" s="32" t="e">
        <f t="shared" si="7"/>
        <v>#VALUE!</v>
      </c>
      <c r="M37" s="33" t="e">
        <f t="shared" si="5"/>
        <v>#VALUE!</v>
      </c>
    </row>
    <row r="38" spans="1:14" x14ac:dyDescent="0.2">
      <c r="A38" s="53" t="s">
        <v>11</v>
      </c>
      <c r="B38" s="54"/>
      <c r="E38" s="29">
        <f t="shared" si="0"/>
        <v>612.28818260694425</v>
      </c>
      <c r="F38" s="29">
        <f t="shared" si="1"/>
        <v>3416.7655712637193</v>
      </c>
      <c r="G38" s="29" t="e">
        <f>E38*'Data Summary'!$B$18*(AVERAGE($J$6:$J$21)+273.15)/(AVERAGE($I$6:$I$21))*($I$48/$I$49)</f>
        <v>#VALUE!</v>
      </c>
      <c r="H38" s="31" t="e">
        <f t="shared" si="6"/>
        <v>#VALUE!</v>
      </c>
      <c r="I38" s="32" t="e">
        <f t="shared" si="2"/>
        <v>#VALUE!</v>
      </c>
      <c r="J38" s="33">
        <f t="shared" si="3"/>
        <v>-5.0964000000000001E-10</v>
      </c>
      <c r="K38" s="33">
        <f t="shared" si="4"/>
        <v>2.7987318556803541E-11</v>
      </c>
      <c r="L38" s="32" t="e">
        <f t="shared" si="7"/>
        <v>#VALUE!</v>
      </c>
      <c r="M38" s="33" t="e">
        <f t="shared" si="5"/>
        <v>#VALUE!</v>
      </c>
    </row>
    <row r="39" spans="1:14" x14ac:dyDescent="0.2">
      <c r="A39" s="64"/>
      <c r="B39" s="65"/>
      <c r="E39" s="29">
        <f t="shared" si="0"/>
        <v>602.41256675844511</v>
      </c>
      <c r="F39" s="29">
        <f t="shared" si="1"/>
        <v>3360.4745609272741</v>
      </c>
      <c r="G39" s="29" t="e">
        <f>E39*'Data Summary'!$B$18*(AVERAGE($J$6:$J$21)+273.15)/(AVERAGE($I$6:$I$21))*($I$48/$I$49)</f>
        <v>#VALUE!</v>
      </c>
      <c r="H39" s="31" t="e">
        <f t="shared" si="6"/>
        <v>#VALUE!</v>
      </c>
      <c r="I39" s="32" t="e">
        <f t="shared" si="2"/>
        <v>#VALUE!</v>
      </c>
      <c r="J39" s="33">
        <f t="shared" si="3"/>
        <v>-3.5325E-10</v>
      </c>
      <c r="K39" s="33">
        <f t="shared" si="4"/>
        <v>1.9789704393951921E-11</v>
      </c>
      <c r="L39" s="32" t="e">
        <f t="shared" si="7"/>
        <v>#VALUE!</v>
      </c>
      <c r="M39" s="33" t="e">
        <f t="shared" si="5"/>
        <v>#VALUE!</v>
      </c>
      <c r="N39" s="3"/>
    </row>
    <row r="40" spans="1:14" x14ac:dyDescent="0.2">
      <c r="A40" s="55"/>
      <c r="B40" s="56"/>
      <c r="E40" s="29">
        <f t="shared" si="0"/>
        <v>592.53695090994597</v>
      </c>
      <c r="F40" s="29">
        <f t="shared" si="1"/>
        <v>3308.133796930229</v>
      </c>
      <c r="G40" s="29" t="e">
        <f>E40*'Data Summary'!$B$18*(AVERAGE($J$6:$J$21)+273.15)/(AVERAGE($I$6:$I$21))*($I$48/$I$49)</f>
        <v>#VALUE!</v>
      </c>
      <c r="H40" s="31" t="e">
        <f t="shared" si="6"/>
        <v>#VALUE!</v>
      </c>
      <c r="I40" s="32" t="e">
        <f t="shared" si="2"/>
        <v>#VALUE!</v>
      </c>
      <c r="J40" s="33">
        <f t="shared" si="3"/>
        <v>-2.4504000000000001E-10</v>
      </c>
      <c r="K40" s="33">
        <f t="shared" si="4"/>
        <v>3.0201789682070168E-11</v>
      </c>
      <c r="L40" s="32" t="e">
        <f t="shared" si="7"/>
        <v>#VALUE!</v>
      </c>
      <c r="M40" s="33" t="e">
        <f t="shared" si="5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0"/>
        <v>582.66133506144683</v>
      </c>
      <c r="F41" s="29">
        <f t="shared" si="1"/>
        <v>3252.8303481786338</v>
      </c>
      <c r="G41" s="29" t="e">
        <f>E41*'Data Summary'!$B$18*(AVERAGE($J$6:$J$21)+273.15)/(AVERAGE($I$6:$I$21))*($I$48/$I$49)</f>
        <v>#VALUE!</v>
      </c>
      <c r="H41" s="31" t="e">
        <f t="shared" si="6"/>
        <v>#VALUE!</v>
      </c>
      <c r="I41" s="32" t="e">
        <f t="shared" si="2"/>
        <v>#VALUE!</v>
      </c>
      <c r="J41" s="33">
        <f t="shared" si="3"/>
        <v>-1.762E-10</v>
      </c>
      <c r="K41" s="33">
        <f t="shared" si="4"/>
        <v>1.1267368814412706E-11</v>
      </c>
      <c r="L41" s="32" t="e">
        <f t="shared" si="7"/>
        <v>#VALUE!</v>
      </c>
      <c r="M41" s="33" t="e">
        <f t="shared" si="5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0"/>
        <v>572.78571921294781</v>
      </c>
      <c r="F42" s="29">
        <f t="shared" si="1"/>
        <v>3199.5020225967392</v>
      </c>
      <c r="G42" s="29" t="e">
        <f>E42*'Data Summary'!$B$18*(AVERAGE($J$6:$J$21)+273.15)/(AVERAGE($I$6:$I$21))*($I$48/$I$49)</f>
        <v>#VALUE!</v>
      </c>
      <c r="H42" s="31" t="e">
        <f t="shared" si="6"/>
        <v>#VALUE!</v>
      </c>
      <c r="I42" s="32" t="e">
        <f t="shared" si="2"/>
        <v>#VALUE!</v>
      </c>
      <c r="J42" s="33">
        <f t="shared" si="3"/>
        <v>-1.2537999999999998E-10</v>
      </c>
      <c r="K42" s="33">
        <f t="shared" si="4"/>
        <v>8.3608611996611939E-12</v>
      </c>
      <c r="L42" s="32" t="e">
        <f t="shared" si="7"/>
        <v>#VALUE!</v>
      </c>
      <c r="M42" s="33" t="e">
        <f t="shared" si="5"/>
        <v>#VALUE!</v>
      </c>
      <c r="N42" s="3"/>
    </row>
    <row r="43" spans="1:14" x14ac:dyDescent="0.2">
      <c r="A43" s="53" t="s">
        <v>12</v>
      </c>
      <c r="B43" s="54"/>
      <c r="E43" s="29">
        <f t="shared" si="0"/>
        <v>562.91010336444867</v>
      </c>
      <c r="F43" s="29">
        <f t="shared" si="1"/>
        <v>3143.2110122602935</v>
      </c>
      <c r="G43" s="29" t="e">
        <f>E43*'Data Summary'!$B$18*(AVERAGE($J$6:$J$21)+273.15)/(AVERAGE($I$6:$I$21))*($I$48/$I$49)</f>
        <v>#VALUE!</v>
      </c>
      <c r="H43" s="31" t="e">
        <f t="shared" si="6"/>
        <v>#VALUE!</v>
      </c>
      <c r="I43" s="32" t="e">
        <f t="shared" si="2"/>
        <v>#VALUE!</v>
      </c>
      <c r="J43" s="33">
        <f t="shared" si="3"/>
        <v>-9.0370000000000007E-11</v>
      </c>
      <c r="K43" s="33">
        <f t="shared" si="4"/>
        <v>7.6914107938661035E-12</v>
      </c>
      <c r="L43" s="32" t="e">
        <f t="shared" si="7"/>
        <v>#VALUE!</v>
      </c>
      <c r="M43" s="33" t="e">
        <f t="shared" si="5"/>
        <v>#VALUE!</v>
      </c>
      <c r="N43" s="3"/>
    </row>
    <row r="44" spans="1:14" x14ac:dyDescent="0.2">
      <c r="A44" s="55"/>
      <c r="B44" s="56"/>
      <c r="E44" s="29">
        <f t="shared" si="0"/>
        <v>553.03448751594954</v>
      </c>
      <c r="F44" s="29">
        <f t="shared" si="1"/>
        <v>3088.1050758256683</v>
      </c>
      <c r="G44" s="29" t="e">
        <f>E44*'Data Summary'!$B$18*(AVERAGE($J$6:$J$21)+273.15)/(AVERAGE($I$6:$I$21))*($I$48/$I$49)</f>
        <v>#VALUE!</v>
      </c>
      <c r="H44" s="31" t="e">
        <f t="shared" si="6"/>
        <v>#VALUE!</v>
      </c>
      <c r="I44" s="32" t="e">
        <f t="shared" si="2"/>
        <v>#VALUE!</v>
      </c>
      <c r="J44" s="33">
        <f t="shared" si="3"/>
        <v>-6.408E-11</v>
      </c>
      <c r="K44" s="33">
        <f t="shared" si="4"/>
        <v>7.0380181869614401E-12</v>
      </c>
      <c r="L44" s="32" t="e">
        <f t="shared" si="7"/>
        <v>#VALUE!</v>
      </c>
      <c r="M44" s="33" t="e">
        <f t="shared" si="5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0"/>
        <v>543.15887166745051</v>
      </c>
      <c r="F45" s="29">
        <f t="shared" si="1"/>
        <v>3032.8016270740736</v>
      </c>
      <c r="G45" s="29" t="e">
        <f>E45*'Data Summary'!$B$18*(AVERAGE($J$6:$J$21)+273.15)/(AVERAGE($I$6:$I$21))*($I$48/$I$49)</f>
        <v>#VALUE!</v>
      </c>
      <c r="H45" s="31" t="e">
        <f t="shared" si="6"/>
        <v>#VALUE!</v>
      </c>
      <c r="I45" s="32" t="e">
        <f t="shared" si="2"/>
        <v>#VALUE!</v>
      </c>
      <c r="J45" s="33">
        <f t="shared" si="3"/>
        <v>-4.5519999999999995E-11</v>
      </c>
      <c r="K45" s="33">
        <f t="shared" si="4"/>
        <v>7.0555510061227682E-12</v>
      </c>
      <c r="L45" s="32" t="e">
        <f t="shared" si="7"/>
        <v>#VALUE!</v>
      </c>
      <c r="M45" s="33" t="e">
        <f t="shared" si="5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8" t="s">
        <v>76</v>
      </c>
      <c r="F47" s="58"/>
      <c r="H47" s="63" t="s">
        <v>86</v>
      </c>
      <c r="I47" s="63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295.41249999999997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0.14086784586980844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971</v>
      </c>
      <c r="L50" s="35" t="e">
        <f t="shared" si="8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8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8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8"/>
        <v>#VALUE!</v>
      </c>
      <c r="N53" s="3"/>
    </row>
    <row r="54" spans="1:14" x14ac:dyDescent="0.2">
      <c r="L54" s="35" t="e">
        <f t="shared" si="8"/>
        <v>#VALUE!</v>
      </c>
      <c r="N54" s="3"/>
    </row>
    <row r="55" spans="1:14" x14ac:dyDescent="0.2">
      <c r="L55" s="35" t="e">
        <f t="shared" si="8"/>
        <v>#VALUE!</v>
      </c>
      <c r="N55" s="3"/>
    </row>
    <row r="56" spans="1:14" x14ac:dyDescent="0.2">
      <c r="L56" s="35" t="e">
        <f t="shared" si="8"/>
        <v>#VALUE!</v>
      </c>
      <c r="N56" s="3"/>
    </row>
    <row r="57" spans="1:14" x14ac:dyDescent="0.2">
      <c r="L57" s="35" t="e">
        <f t="shared" si="8"/>
        <v>#VALUE!</v>
      </c>
      <c r="N57" s="3"/>
    </row>
    <row r="58" spans="1:14" x14ac:dyDescent="0.2">
      <c r="L58" s="35" t="e">
        <f t="shared" si="8"/>
        <v>#VALUE!</v>
      </c>
      <c r="N58" s="3"/>
    </row>
    <row r="59" spans="1:14" x14ac:dyDescent="0.2">
      <c r="L59" s="35" t="e">
        <f t="shared" si="8"/>
        <v>#VALUE!</v>
      </c>
      <c r="N59" s="3"/>
    </row>
    <row r="60" spans="1:14" x14ac:dyDescent="0.2">
      <c r="L60" s="35" t="e">
        <f t="shared" si="8"/>
        <v>#VALUE!</v>
      </c>
    </row>
    <row r="61" spans="1:14" x14ac:dyDescent="0.2">
      <c r="L61" s="35" t="e">
        <f t="shared" si="8"/>
        <v>#VALUE!</v>
      </c>
    </row>
    <row r="62" spans="1:14" x14ac:dyDescent="0.2">
      <c r="L62" s="35" t="e">
        <f t="shared" si="8"/>
        <v>#VALUE!</v>
      </c>
    </row>
    <row r="63" spans="1:14" x14ac:dyDescent="0.2">
      <c r="L63" s="35" t="e">
        <f t="shared" si="8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2018-07-12T11:44:57Z</dcterms:modified>
</cp:coreProperties>
</file>