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Effective Gain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<sst xmlns="http://schemas.openxmlformats.org/spreadsheetml/2006/main" count="478" uniqueCount="96">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</sst>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693.1655321697767</c:v>
                </c:pt>
                <c:pt idx="1">
                  <c:v>683.2631674244941</c:v>
                </c:pt>
                <c:pt idx="2">
                  <c:v>673.3608026792116</c:v>
                </c:pt>
                <c:pt idx="3">
                  <c:v>663.4584379339291</c:v>
                </c:pt>
                <c:pt idx="4">
                  <c:v>653.5560731886467</c:v>
                </c:pt>
                <c:pt idx="5">
                  <c:v>643.653708443364</c:v>
                </c:pt>
                <c:pt idx="6">
                  <c:v>633.7513436980815</c:v>
                </c:pt>
                <c:pt idx="7">
                  <c:v>623.848978952799</c:v>
                </c:pt>
                <c:pt idx="8">
                  <c:v>613.9466142075165</c:v>
                </c:pt>
                <c:pt idx="9">
                  <c:v>604.0442494622339</c:v>
                </c:pt>
                <c:pt idx="10">
                  <c:v>594.1418847169514</c:v>
                </c:pt>
                <c:pt idx="11">
                  <c:v>584.239519971669</c:v>
                </c:pt>
                <c:pt idx="12">
                  <c:v>574.3371552263863</c:v>
                </c:pt>
                <c:pt idx="13">
                  <c:v>564.4347904811038</c:v>
                </c:pt>
                <c:pt idx="14">
                  <c:v>554.5324257358213</c:v>
                </c:pt>
                <c:pt idx="15">
                  <c:v>544.6300609905388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561488"/>
        <c:axId val="-21312879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693.1655321697767</c:v>
                </c:pt>
                <c:pt idx="1">
                  <c:v>683.2631674244941</c:v>
                </c:pt>
                <c:pt idx="2">
                  <c:v>673.3608026792116</c:v>
                </c:pt>
                <c:pt idx="3">
                  <c:v>663.4584379339291</c:v>
                </c:pt>
                <c:pt idx="4">
                  <c:v>653.5560731886467</c:v>
                </c:pt>
                <c:pt idx="5">
                  <c:v>643.653708443364</c:v>
                </c:pt>
                <c:pt idx="6">
                  <c:v>633.7513436980815</c:v>
                </c:pt>
                <c:pt idx="7">
                  <c:v>623.848978952799</c:v>
                </c:pt>
                <c:pt idx="8">
                  <c:v>613.9466142075165</c:v>
                </c:pt>
                <c:pt idx="9">
                  <c:v>604.0442494622339</c:v>
                </c:pt>
                <c:pt idx="10">
                  <c:v>594.1418847169514</c:v>
                </c:pt>
                <c:pt idx="11">
                  <c:v>584.239519971669</c:v>
                </c:pt>
                <c:pt idx="12">
                  <c:v>574.3371552263863</c:v>
                </c:pt>
                <c:pt idx="13">
                  <c:v>564.4347904811038</c:v>
                </c:pt>
                <c:pt idx="14">
                  <c:v>554.5324257358213</c:v>
                </c:pt>
                <c:pt idx="15">
                  <c:v>544.6300609905388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640624"/>
        <c:axId val="-2079413328"/>
      </c:scatterChart>
      <c:valAx>
        <c:axId val="-2075561488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87904"/>
        <c:crosses val="autoZero"/>
        <c:crossBetween val="midCat"/>
      </c:valAx>
      <c:valAx>
        <c:axId val="-2131287904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561488"/>
        <c:crosses val="autoZero"/>
        <c:crossBetween val="midCat"/>
      </c:valAx>
      <c:valAx>
        <c:axId val="-20794133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13640624"/>
        <c:crosses val="max"/>
        <c:crossBetween val="midCat"/>
      </c:valAx>
      <c:valAx>
        <c:axId val="-211364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41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A2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45" t="s">
        <v>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6" x14ac:dyDescent="0.2">
      <c r="A3" s="53" t="s">
        <v>1</v>
      </c>
      <c r="B3" s="5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42" t="s">
        <v>60</v>
      </c>
      <c r="F6" s="13">
        <v>3888.8</v>
      </c>
      <c r="G6" s="14">
        <v>700</v>
      </c>
      <c r="H6" s="15">
        <v>0.47083333333333338</v>
      </c>
      <c r="I6" s="16">
        <v>969</v>
      </c>
      <c r="J6" s="17">
        <v>22.3</v>
      </c>
      <c r="K6" s="18">
        <v>421</v>
      </c>
      <c r="L6" s="12">
        <v>20.518284999999999</v>
      </c>
      <c r="M6" s="14">
        <v>251876</v>
      </c>
      <c r="N6" s="23">
        <v>501.87249000000003</v>
      </c>
      <c r="O6" s="41">
        <v>7.4599999999999993E-12</v>
      </c>
      <c r="P6" s="41">
        <v>9.0387399999999995E-13</v>
      </c>
      <c r="Q6" s="41">
        <v>-5.6599999999999999E-9</v>
      </c>
      <c r="R6" s="41">
        <v>2.2800000000000001E-11</v>
      </c>
    </row>
    <row r="7" spans="1:18" x14ac:dyDescent="0.2">
      <c r="A7" s="9" t="s">
        <v>3</v>
      </c>
      <c r="B7" s="11" t="s">
        <v>80</v>
      </c>
      <c r="C7"/>
      <c r="D7"/>
      <c r="E7" s="43"/>
      <c r="F7" s="13">
        <v>3833.6</v>
      </c>
      <c r="G7" s="14">
        <v>690</v>
      </c>
      <c r="H7" s="15"/>
      <c r="I7" s="16">
        <v>969</v>
      </c>
      <c r="J7" s="17">
        <v>22.3</v>
      </c>
      <c r="K7" s="18">
        <v>419</v>
      </c>
      <c r="L7" s="12">
        <v>20.469488999999999</v>
      </c>
      <c r="M7" s="36">
        <v>245925</v>
      </c>
      <c r="N7" s="23">
        <v>495.90825999999998</v>
      </c>
      <c r="O7" s="41">
        <v>7.8899999999999997E-13</v>
      </c>
      <c r="P7" s="41">
        <v>1.56E-12</v>
      </c>
      <c r="Q7" s="41">
        <v>-4.0300000000000004E-9</v>
      </c>
      <c r="R7" s="41">
        <v>1.5900000000000001E-11</v>
      </c>
    </row>
    <row r="8" spans="1:18" x14ac:dyDescent="0.2">
      <c r="A8" s="9" t="s">
        <v>28</v>
      </c>
      <c r="B8" s="11" t="s">
        <v>80</v>
      </c>
      <c r="C8"/>
      <c r="D8"/>
      <c r="E8" s="43"/>
      <c r="F8" s="13">
        <v>3778.2</v>
      </c>
      <c r="G8" s="14">
        <v>680</v>
      </c>
      <c r="H8" s="15"/>
      <c r="I8" s="16">
        <v>969</v>
      </c>
      <c r="J8" s="17">
        <v>22.3</v>
      </c>
      <c r="K8" s="18">
        <v>431</v>
      </c>
      <c r="L8" s="12">
        <v>20.760539000000001</v>
      </c>
      <c r="M8" s="36">
        <v>236371</v>
      </c>
      <c r="N8" s="23">
        <v>486.18000999999998</v>
      </c>
      <c r="O8" s="41">
        <v>1.3600000000000001E-12</v>
      </c>
      <c r="P8" s="41">
        <v>1.57E-12</v>
      </c>
      <c r="Q8" s="41">
        <v>-2.93E-9</v>
      </c>
      <c r="R8" s="41">
        <v>1.1900000000000001E-11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43"/>
      <c r="F9" s="13">
        <v>3722.4</v>
      </c>
      <c r="G9" s="14">
        <v>670</v>
      </c>
      <c r="H9" s="15"/>
      <c r="I9" s="16">
        <v>969</v>
      </c>
      <c r="J9" s="17">
        <v>22.3</v>
      </c>
      <c r="K9" s="18">
        <v>326</v>
      </c>
      <c r="L9" s="12">
        <v>18.05547</v>
      </c>
      <c r="M9" s="14">
        <v>227794</v>
      </c>
      <c r="N9" s="23">
        <v>477.27769999999998</v>
      </c>
      <c r="O9" s="41">
        <v>2.5400000000000001E-12</v>
      </c>
      <c r="P9" s="41">
        <v>1.48E-12</v>
      </c>
      <c r="Q9" s="41">
        <v>-2.0000000000000001E-9</v>
      </c>
      <c r="R9" s="41">
        <v>8.21E-12</v>
      </c>
    </row>
    <row r="10" spans="1:18" x14ac:dyDescent="0.2">
      <c r="A10" s="53" t="s">
        <v>23</v>
      </c>
      <c r="B10" s="54"/>
      <c r="C10" s="4"/>
      <c r="D10" s="6"/>
      <c r="E10" s="43"/>
      <c r="F10" s="13">
        <v>3667.4</v>
      </c>
      <c r="G10" s="14">
        <v>660</v>
      </c>
      <c r="H10" s="15"/>
      <c r="I10" s="16">
        <v>969</v>
      </c>
      <c r="J10" s="17">
        <v>22.3</v>
      </c>
      <c r="K10" s="18">
        <v>247</v>
      </c>
      <c r="L10" s="12">
        <v>15.716234</v>
      </c>
      <c r="M10" s="14">
        <v>221953</v>
      </c>
      <c r="N10" s="23">
        <v>471.11887999999999</v>
      </c>
      <c r="O10" s="41">
        <v>3.2000000000000001E-12</v>
      </c>
      <c r="P10" s="41">
        <v>7.35E-13</v>
      </c>
      <c r="Q10" s="41">
        <v>-1.4700000000000001E-9</v>
      </c>
      <c r="R10" s="41">
        <v>5.7199999999999999E-12</v>
      </c>
    </row>
    <row r="11" spans="1:18" x14ac:dyDescent="0.2">
      <c r="A11" s="55"/>
      <c r="B11" s="56"/>
      <c r="C11" s="4"/>
      <c r="D11" s="6"/>
      <c r="E11" s="43"/>
      <c r="F11" s="13">
        <v>3612.6</v>
      </c>
      <c r="G11" s="14">
        <v>650</v>
      </c>
      <c r="H11" s="15"/>
      <c r="I11" s="16">
        <v>969</v>
      </c>
      <c r="J11" s="17">
        <v>22.3</v>
      </c>
      <c r="K11" s="18">
        <v>220</v>
      </c>
      <c r="L11" s="12">
        <v>14.832397</v>
      </c>
      <c r="M11" s="14">
        <v>217471</v>
      </c>
      <c r="N11" s="23">
        <v>466.33785999999998</v>
      </c>
      <c r="O11" s="41">
        <v>3.3800000000000001E-12</v>
      </c>
      <c r="P11" s="41">
        <v>1.6E-12</v>
      </c>
      <c r="Q11" s="41">
        <v>-9.8100000000000002E-10</v>
      </c>
      <c r="R11" s="41">
        <v>3.8999999999999999E-12</v>
      </c>
    </row>
    <row r="12" spans="1:18" x14ac:dyDescent="0.2">
      <c r="A12" s="9" t="s">
        <v>57</v>
      </c>
      <c r="B12" s="11" t="s">
        <v>80</v>
      </c>
      <c r="C12" s="4"/>
      <c r="D12" s="6"/>
      <c r="E12" s="43"/>
      <c r="F12" s="13">
        <v>3556.4</v>
      </c>
      <c r="G12" s="14">
        <v>640</v>
      </c>
      <c r="H12" s="15"/>
      <c r="I12" s="16">
        <v>969</v>
      </c>
      <c r="J12" s="17">
        <v>22.3</v>
      </c>
      <c r="K12" s="18">
        <v>207</v>
      </c>
      <c r="L12" s="12">
        <v>14.387494999999999</v>
      </c>
      <c r="M12" s="14">
        <v>213435</v>
      </c>
      <c r="N12" s="23">
        <v>461.99025999999998</v>
      </c>
      <c r="O12" s="41">
        <v>3.09E-12</v>
      </c>
      <c r="P12" s="41">
        <v>1.65E-12</v>
      </c>
      <c r="Q12" s="41">
        <v>-6.8200000000000002E-10</v>
      </c>
      <c r="R12" s="41">
        <v>3.07E-12</v>
      </c>
    </row>
    <row r="13" spans="1:18" x14ac:dyDescent="0.2">
      <c r="A13" s="9" t="s">
        <v>45</v>
      </c>
      <c r="B13" s="11" t="s">
        <v>80</v>
      </c>
      <c r="C13" s="4"/>
      <c r="D13" s="6"/>
      <c r="E13" s="43"/>
      <c r="F13" s="13">
        <v>3500.6</v>
      </c>
      <c r="G13" s="14">
        <v>630</v>
      </c>
      <c r="H13" s="15"/>
      <c r="I13" s="16">
        <v>969</v>
      </c>
      <c r="J13" s="17">
        <v>22.3</v>
      </c>
      <c r="K13" s="18">
        <v>158</v>
      </c>
      <c r="L13" s="12">
        <v>12.569805000000001</v>
      </c>
      <c r="M13" s="14">
        <v>208092</v>
      </c>
      <c r="N13" s="23">
        <v>456.17102</v>
      </c>
      <c r="O13" s="41">
        <v>2.5799999999999999E-12</v>
      </c>
      <c r="P13" s="41">
        <v>1.27E-12</v>
      </c>
      <c r="Q13" s="41">
        <v>-4.7600000000000001E-10</v>
      </c>
      <c r="R13" s="41">
        <v>2.2900000000000001E-12</v>
      </c>
    </row>
    <row r="14" spans="1:18" x14ac:dyDescent="0.2">
      <c r="A14" s="9" t="s">
        <v>54</v>
      </c>
      <c r="B14" s="11" t="s">
        <v>80</v>
      </c>
      <c r="C14" s="4"/>
      <c r="D14" s="6"/>
      <c r="E14" s="43"/>
      <c r="F14" s="13">
        <v>3445.6</v>
      </c>
      <c r="G14" s="14">
        <v>620</v>
      </c>
      <c r="H14" s="15"/>
      <c r="I14" s="16">
        <v>969</v>
      </c>
      <c r="J14" s="17">
        <v>22.3</v>
      </c>
      <c r="K14" s="18">
        <v>131</v>
      </c>
      <c r="L14" s="12">
        <v>11.445523</v>
      </c>
      <c r="M14" s="14">
        <v>199576</v>
      </c>
      <c r="N14" s="23">
        <v>446.73930000000001</v>
      </c>
      <c r="O14" s="41">
        <v>2.6400000000000001E-12</v>
      </c>
      <c r="P14" s="41">
        <v>1.1999999999999999E-12</v>
      </c>
      <c r="Q14" s="41">
        <v>-3.3299999999999999E-10</v>
      </c>
      <c r="R14" s="41">
        <v>1.6E-12</v>
      </c>
    </row>
    <row r="15" spans="1:18" x14ac:dyDescent="0.2">
      <c r="A15" s="9" t="s">
        <v>55</v>
      </c>
      <c r="B15" s="11" t="s">
        <v>80</v>
      </c>
      <c r="C15" s="4"/>
      <c r="D15" s="6"/>
      <c r="E15" s="43"/>
      <c r="F15" s="13">
        <v>3389.6</v>
      </c>
      <c r="G15" s="14">
        <v>610</v>
      </c>
      <c r="H15" s="15"/>
      <c r="I15" s="16">
        <v>969</v>
      </c>
      <c r="J15" s="17">
        <v>22.3</v>
      </c>
      <c r="K15" s="18">
        <v>110</v>
      </c>
      <c r="L15" s="12">
        <v>10.488087999999999</v>
      </c>
      <c r="M15" s="14">
        <v>186656</v>
      </c>
      <c r="N15" s="23">
        <v>432.03703999999999</v>
      </c>
      <c r="O15" s="41">
        <v>3.55E-12</v>
      </c>
      <c r="P15" s="41">
        <v>1.18E-12</v>
      </c>
      <c r="Q15" s="41">
        <v>-2.3400000000000002E-10</v>
      </c>
      <c r="R15" s="41">
        <v>1.51E-12</v>
      </c>
    </row>
    <row r="16" spans="1:18" x14ac:dyDescent="0.2">
      <c r="A16" s="9" t="s">
        <v>49</v>
      </c>
      <c r="B16" s="11" t="s">
        <v>80</v>
      </c>
      <c r="C16" s="4"/>
      <c r="D16" s="6"/>
      <c r="E16" s="43"/>
      <c r="F16" s="13">
        <v>3334.6</v>
      </c>
      <c r="G16" s="14">
        <v>600</v>
      </c>
      <c r="H16" s="15"/>
      <c r="I16" s="16">
        <v>969</v>
      </c>
      <c r="J16" s="17">
        <v>22.3</v>
      </c>
      <c r="K16" s="18">
        <v>88</v>
      </c>
      <c r="L16" s="12">
        <v>9.3808314999999993</v>
      </c>
      <c r="M16" s="14">
        <v>162033</v>
      </c>
      <c r="N16" s="23">
        <v>402.53323</v>
      </c>
      <c r="O16" s="41">
        <v>3.07E-12</v>
      </c>
      <c r="P16" s="41">
        <v>1.38E-12</v>
      </c>
      <c r="Q16" s="41">
        <v>-1.64E-10</v>
      </c>
      <c r="R16" s="41">
        <v>1.47E-12</v>
      </c>
    </row>
    <row r="17" spans="1:20" x14ac:dyDescent="0.2">
      <c r="A17" s="9" t="s">
        <v>62</v>
      </c>
      <c r="B17" s="11" t="s">
        <v>80</v>
      </c>
      <c r="C17" s="4"/>
      <c r="D17" s="6"/>
      <c r="E17" s="43"/>
      <c r="F17" s="13">
        <v>3278.6</v>
      </c>
      <c r="G17" s="14">
        <v>590</v>
      </c>
      <c r="H17" s="15"/>
      <c r="I17" s="16">
        <v>969</v>
      </c>
      <c r="J17" s="17">
        <v>22.3</v>
      </c>
      <c r="K17" s="18">
        <v>77</v>
      </c>
      <c r="L17" s="12">
        <v>8.7749644</v>
      </c>
      <c r="M17" s="14">
        <v>103451</v>
      </c>
      <c r="N17" s="23">
        <v>321.63799999999998</v>
      </c>
      <c r="O17" s="41">
        <v>3.5399999999999999E-12</v>
      </c>
      <c r="P17" s="41">
        <v>5.5700000000000005E-13</v>
      </c>
      <c r="Q17" s="41">
        <v>-1.1800000000000001E-10</v>
      </c>
      <c r="R17" s="41">
        <v>6.9099999999999998E-13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43"/>
      <c r="F18" s="13">
        <v>3223.8</v>
      </c>
      <c r="G18" s="14">
        <v>580</v>
      </c>
      <c r="H18" s="15"/>
      <c r="I18" s="16">
        <v>967</v>
      </c>
      <c r="J18" s="17">
        <v>22.3</v>
      </c>
      <c r="K18" s="18">
        <v>62</v>
      </c>
      <c r="L18" s="12">
        <v>7.8740078999999996</v>
      </c>
      <c r="M18" s="14">
        <v>70572</v>
      </c>
      <c r="N18" s="23">
        <v>265.65391</v>
      </c>
      <c r="O18" s="41">
        <v>3.5399999999999999E-12</v>
      </c>
      <c r="P18" s="41">
        <v>5.3500000000000004E-13</v>
      </c>
      <c r="Q18" s="41">
        <v>-8.6600000000000003E-11</v>
      </c>
      <c r="R18" s="41">
        <v>6.1100000000000002E-13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43"/>
      <c r="F19" s="13">
        <v>3167.6</v>
      </c>
      <c r="G19" s="14">
        <v>570</v>
      </c>
      <c r="H19" s="15"/>
      <c r="I19" s="16">
        <v>967</v>
      </c>
      <c r="J19" s="17">
        <v>22.3</v>
      </c>
      <c r="K19" s="18">
        <v>54</v>
      </c>
      <c r="L19" s="12">
        <v>7.3484692000000003</v>
      </c>
      <c r="M19" s="14">
        <v>37508</v>
      </c>
      <c r="N19" s="23">
        <v>193.66981999999999</v>
      </c>
      <c r="O19" s="41">
        <v>3.6600000000000002E-12</v>
      </c>
      <c r="P19" s="41">
        <v>4.9500000000000001E-13</v>
      </c>
      <c r="Q19" s="41">
        <v>-5.9699999999999998E-11</v>
      </c>
      <c r="R19" s="41">
        <v>5.7999999999999995E-13</v>
      </c>
    </row>
    <row r="20" spans="1:20" x14ac:dyDescent="0.2">
      <c r="A20" s="9" t="s">
        <v>65</v>
      </c>
      <c r="B20" s="11" t="s">
        <v>80</v>
      </c>
      <c r="C20" s="4"/>
      <c r="D20" s="6"/>
      <c r="E20" s="43"/>
      <c r="F20" s="13">
        <v>3112.4</v>
      </c>
      <c r="G20" s="14">
        <v>560</v>
      </c>
      <c r="H20" s="15"/>
      <c r="I20" s="16">
        <v>967</v>
      </c>
      <c r="J20" s="17">
        <v>22.3</v>
      </c>
      <c r="K20" s="18">
        <v>37</v>
      </c>
      <c r="L20" s="12">
        <v>6.0827625000000003</v>
      </c>
      <c r="M20" s="14">
        <v>9196</v>
      </c>
      <c r="N20" s="23">
        <v>95.895776999999995</v>
      </c>
      <c r="O20" s="41">
        <v>3.1000000000000001E-12</v>
      </c>
      <c r="P20" s="41">
        <v>4.5799999999999997E-13</v>
      </c>
      <c r="Q20" s="41">
        <v>-4.0500000000000002E-11</v>
      </c>
      <c r="R20" s="41">
        <v>6.3600000000000002E-13</v>
      </c>
    </row>
    <row r="21" spans="1:20" x14ac:dyDescent="0.2">
      <c r="A21" s="9" t="s">
        <v>66</v>
      </c>
      <c r="B21" s="11" t="s">
        <v>80</v>
      </c>
      <c r="C21" s="4"/>
      <c r="D21" s="6"/>
      <c r="E21" s="44"/>
      <c r="F21" s="13">
        <v>3056.6</v>
      </c>
      <c r="G21" s="14">
        <v>550</v>
      </c>
      <c r="H21" s="15"/>
      <c r="I21" s="16">
        <v>967</v>
      </c>
      <c r="J21" s="17">
        <v>22.3</v>
      </c>
      <c r="K21" s="18">
        <v>41</v>
      </c>
      <c r="L21" s="12">
        <v>6.4031241999999997</v>
      </c>
      <c r="M21" s="14">
        <v>466</v>
      </c>
      <c r="N21" s="23">
        <v>21.587033000000002</v>
      </c>
      <c r="O21" s="41">
        <v>3.2300000000000002E-12</v>
      </c>
      <c r="P21" s="41">
        <v>5.0899999999999995E-13</v>
      </c>
      <c r="Q21" s="41">
        <v>-2.92E-11</v>
      </c>
      <c r="R21" s="41">
        <v>4.9500000000000001E-13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0"/>
      <c r="K23" s="61"/>
      <c r="L23" s="61"/>
      <c r="M23" s="62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 x14ac:dyDescent="0.2">
      <c r="A26" s="53" t="s">
        <v>0</v>
      </c>
      <c r="B26" s="54"/>
      <c r="D26" s="5"/>
      <c r="E26" s="59" t="s">
        <v>89</v>
      </c>
      <c r="F26" s="59"/>
      <c r="G26" s="59"/>
      <c r="H26" s="59"/>
      <c r="I26" s="59"/>
      <c r="J26" s="59"/>
      <c r="K26" s="59"/>
      <c r="L26" s="59"/>
      <c r="M26" s="59"/>
    </row>
    <row r="27" spans="1:20" x14ac:dyDescent="0.2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0">G6*(AVERAGE($J$6:$J$21)+273.15)/(AVERAGE($I$6:$I$21))*($I$48/$I$49)</f>
        <v>693.16553216977672</v>
      </c>
      <c r="F30" s="29">
        <f t="shared" ref="F30:F45" si="1">F6*(AVERAGE($J$6:$J$21)+273.15)/(AVERAGE($I$6:$I$21))*($I$48/$I$49)</f>
        <v>3850.831602145468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-5.6674599999999998E-9</v>
      </c>
      <c r="K30" s="33">
        <f>SQRT(P6^2+R6^2)</f>
        <v>2.2817909374170895E-11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0"/>
        <v>683.2631674244941</v>
      </c>
      <c r="F31" s="29">
        <f t="shared" si="1"/>
        <v>3796.1705487515082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2">(1/$B$42)*SQRT(N7^2+L7^2)</f>
        <v>#VALUE!</v>
      </c>
      <c r="J31" s="33">
        <f t="shared" ref="J31:J45" si="3">Q7-O7</f>
        <v>-4.0307890000000004E-9</v>
      </c>
      <c r="K31" s="33">
        <f t="shared" ref="K31:K45" si="4">SQRT(P7^2+R7^2)</f>
        <v>1.5976345013800875E-11</v>
      </c>
      <c r="L31" s="32" t="e">
        <f>ABS(J31)/($H$30*$F$24*$L$24)</f>
        <v>#VALUE!</v>
      </c>
      <c r="M31" s="33" t="e">
        <f t="shared" ref="M31:M45" si="5">SQRT( ( 1 / ($H$30*$F$24*$L$24 ) )^2 * (K31^2+J31^2*( ($I$30/$H$30)^2+($F$25/$F$24)^2)))</f>
        <v>#VALUE!</v>
      </c>
    </row>
    <row r="32" spans="1:20" x14ac:dyDescent="0.2">
      <c r="A32" s="53" t="s">
        <v>52</v>
      </c>
      <c r="B32" s="54"/>
      <c r="E32" s="29">
        <f t="shared" si="0"/>
        <v>673.36080267921159</v>
      </c>
      <c r="F32" s="29">
        <f t="shared" si="1"/>
        <v>3741.3114480626432</v>
      </c>
      <c r="G32" s="29" t="e">
        <f>E32*'Data Summary'!$B$18*(AVERAGE($J$6:$J$21)+273.15)/(AVERAGE($I$6:$I$21))*($I$48/$I$49)</f>
        <v>#VALUE!</v>
      </c>
      <c r="H32" s="31" t="e">
        <f t="shared" ref="H32:H45" si="6">(M8-K8)/$B$42</f>
        <v>#VALUE!</v>
      </c>
      <c r="I32" s="32" t="e">
        <f t="shared" si="2"/>
        <v>#VALUE!</v>
      </c>
      <c r="J32" s="33">
        <f t="shared" si="3"/>
        <v>-2.9313600000000001E-9</v>
      </c>
      <c r="K32" s="33">
        <f t="shared" si="4"/>
        <v>1.2003120427622146E-11</v>
      </c>
      <c r="L32" s="32" t="e">
        <f t="shared" ref="L32:L45" si="7">ABS(J32)/($H$30*$F$24*$L$24)</f>
        <v>#VALUE!</v>
      </c>
      <c r="M32" s="33" t="e">
        <f t="shared" si="5"/>
        <v>#VALUE!</v>
      </c>
    </row>
    <row r="33" spans="1:14" x14ac:dyDescent="0.2">
      <c r="A33" s="55"/>
      <c r="B33" s="56"/>
      <c r="E33" s="29">
        <f t="shared" si="0"/>
        <v>663.45843793392908</v>
      </c>
      <c r="F33" s="29">
        <f t="shared" si="1"/>
        <v>3686.0562527839666</v>
      </c>
      <c r="G33" s="29" t="e">
        <f>E33*'Data Summary'!$B$18*(AVERAGE($J$6:$J$21)+273.15)/(AVERAGE($I$6:$I$21))*($I$48/$I$49)</f>
        <v>#VALUE!</v>
      </c>
      <c r="H33" s="31" t="e">
        <f t="shared" si="6"/>
        <v>#VALUE!</v>
      </c>
      <c r="I33" s="32" t="e">
        <f t="shared" si="2"/>
        <v>#VALUE!</v>
      </c>
      <c r="J33" s="33">
        <f t="shared" si="3"/>
        <v>-2.00254E-9</v>
      </c>
      <c r="K33" s="33">
        <f t="shared" si="4"/>
        <v>8.3423318083135487E-12</v>
      </c>
      <c r="L33" s="32" t="e">
        <f t="shared" si="7"/>
        <v>#VALUE!</v>
      </c>
      <c r="M33" s="33" t="e">
        <f t="shared" si="5"/>
        <v>#VALUE!</v>
      </c>
    </row>
    <row r="34" spans="1:14" x14ac:dyDescent="0.2">
      <c r="A34" s="9" t="s">
        <v>56</v>
      </c>
      <c r="B34" s="11" t="s">
        <v>80</v>
      </c>
      <c r="E34" s="29">
        <f t="shared" si="0"/>
        <v>653.55607318864668</v>
      </c>
      <c r="F34" s="29">
        <f t="shared" si="1"/>
        <v>3631.5932466849131</v>
      </c>
      <c r="G34" s="29" t="e">
        <f>E34*'Data Summary'!$B$18*(AVERAGE($J$6:$J$21)+273.15)/(AVERAGE($I$6:$I$21))*($I$48/$I$49)</f>
        <v>#VALUE!</v>
      </c>
      <c r="H34" s="31" t="e">
        <f t="shared" si="6"/>
        <v>#VALUE!</v>
      </c>
      <c r="I34" s="32" t="e">
        <f t="shared" si="2"/>
        <v>#VALUE!</v>
      </c>
      <c r="J34" s="33">
        <f t="shared" si="3"/>
        <v>-1.4732E-9</v>
      </c>
      <c r="K34" s="33">
        <f t="shared" si="4"/>
        <v>5.7670291311905121E-12</v>
      </c>
      <c r="L34" s="32" t="e">
        <f t="shared" si="7"/>
        <v>#VALUE!</v>
      </c>
      <c r="M34" s="33" t="e">
        <f t="shared" si="5"/>
        <v>#VALUE!</v>
      </c>
    </row>
    <row r="35" spans="1:14" x14ac:dyDescent="0.2">
      <c r="A35" s="9" t="s">
        <v>20</v>
      </c>
      <c r="B35" s="11" t="s">
        <v>80</v>
      </c>
      <c r="E35" s="29">
        <f t="shared" si="0"/>
        <v>643.65370844336405</v>
      </c>
      <c r="F35" s="29">
        <f t="shared" si="1"/>
        <v>3577.328287880764</v>
      </c>
      <c r="G35" s="29" t="e">
        <f>E35*'Data Summary'!$B$18*(AVERAGE($J$6:$J$21)+273.15)/(AVERAGE($I$6:$I$21))*($I$48/$I$49)</f>
        <v>#VALUE!</v>
      </c>
      <c r="H35" s="31" t="e">
        <f t="shared" si="6"/>
        <v>#VALUE!</v>
      </c>
      <c r="I35" s="32" t="e">
        <f t="shared" si="2"/>
        <v>#VALUE!</v>
      </c>
      <c r="J35" s="33">
        <f t="shared" si="3"/>
        <v>-9.8438000000000007E-10</v>
      </c>
      <c r="K35" s="33">
        <f t="shared" si="4"/>
        <v>4.2154477816715979E-12</v>
      </c>
      <c r="L35" s="32" t="e">
        <f t="shared" si="7"/>
        <v>#VALUE!</v>
      </c>
      <c r="M35" s="33" t="e">
        <f t="shared" si="5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0"/>
        <v>633.75134369808154</v>
      </c>
      <c r="F36" s="29">
        <f t="shared" si="1"/>
        <v>3521.6769980122763</v>
      </c>
      <c r="G36" s="29" t="e">
        <f>E36*'Data Summary'!$B$18*(AVERAGE($J$6:$J$21)+273.15)/(AVERAGE($I$6:$I$21))*($I$48/$I$49)</f>
        <v>#VALUE!</v>
      </c>
      <c r="H36" s="31" t="e">
        <f t="shared" si="6"/>
        <v>#VALUE!</v>
      </c>
      <c r="I36" s="32" t="e">
        <f t="shared" si="2"/>
        <v>#VALUE!</v>
      </c>
      <c r="J36" s="33">
        <f t="shared" si="3"/>
        <v>-6.8509000000000006E-10</v>
      </c>
      <c r="K36" s="33">
        <f t="shared" si="4"/>
        <v>3.485312037680414E-12</v>
      </c>
      <c r="L36" s="32" t="e">
        <f t="shared" si="7"/>
        <v>#VALUE!</v>
      </c>
      <c r="M36" s="33" t="e">
        <f t="shared" si="5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0"/>
        <v>623.84897895279903</v>
      </c>
      <c r="F37" s="29">
        <f t="shared" si="1"/>
        <v>3466.4218027335996</v>
      </c>
      <c r="G37" s="29" t="e">
        <f>E37*'Data Summary'!$B$18*(AVERAGE($J$6:$J$21)+273.15)/(AVERAGE($I$6:$I$21))*($I$48/$I$49)</f>
        <v>#VALUE!</v>
      </c>
      <c r="H37" s="31" t="e">
        <f t="shared" si="6"/>
        <v>#VALUE!</v>
      </c>
      <c r="I37" s="32" t="e">
        <f t="shared" si="2"/>
        <v>#VALUE!</v>
      </c>
      <c r="J37" s="33">
        <f t="shared" si="3"/>
        <v>-4.7858000000000002E-10</v>
      </c>
      <c r="K37" s="33">
        <f t="shared" si="4"/>
        <v>2.6185874054535587E-12</v>
      </c>
      <c r="L37" s="32" t="e">
        <f t="shared" si="7"/>
        <v>#VALUE!</v>
      </c>
      <c r="M37" s="33" t="e">
        <f t="shared" si="5"/>
        <v>#VALUE!</v>
      </c>
    </row>
    <row r="38" spans="1:14" x14ac:dyDescent="0.2">
      <c r="A38" s="53" t="s">
        <v>11</v>
      </c>
      <c r="B38" s="54"/>
      <c r="E38" s="29">
        <f t="shared" si="0"/>
        <v>613.94661420751652</v>
      </c>
      <c r="F38" s="29">
        <f t="shared" si="1"/>
        <v>3411.9587966345462</v>
      </c>
      <c r="G38" s="29" t="e">
        <f>E38*'Data Summary'!$B$18*(AVERAGE($J$6:$J$21)+273.15)/(AVERAGE($I$6:$I$21))*($I$48/$I$49)</f>
        <v>#VALUE!</v>
      </c>
      <c r="H38" s="31" t="e">
        <f t="shared" si="6"/>
        <v>#VALUE!</v>
      </c>
      <c r="I38" s="32" t="e">
        <f t="shared" si="2"/>
        <v>#VALUE!</v>
      </c>
      <c r="J38" s="33">
        <f t="shared" si="3"/>
        <v>-3.3563999999999999E-10</v>
      </c>
      <c r="K38" s="33">
        <f t="shared" si="4"/>
        <v>2E-12</v>
      </c>
      <c r="L38" s="32" t="e">
        <f t="shared" si="7"/>
        <v>#VALUE!</v>
      </c>
      <c r="M38" s="33" t="e">
        <f t="shared" si="5"/>
        <v>#VALUE!</v>
      </c>
    </row>
    <row r="39" spans="1:14" x14ac:dyDescent="0.2">
      <c r="A39" s="64"/>
      <c r="B39" s="65"/>
      <c r="E39" s="29">
        <f t="shared" si="0"/>
        <v>604.04424946223389</v>
      </c>
      <c r="F39" s="29">
        <f t="shared" si="1"/>
        <v>3356.5055540609642</v>
      </c>
      <c r="G39" s="29" t="e">
        <f>E39*'Data Summary'!$B$18*(AVERAGE($J$6:$J$21)+273.15)/(AVERAGE($I$6:$I$21))*($I$48/$I$49)</f>
        <v>#VALUE!</v>
      </c>
      <c r="H39" s="31" t="e">
        <f t="shared" si="6"/>
        <v>#VALUE!</v>
      </c>
      <c r="I39" s="32" t="e">
        <f t="shared" si="2"/>
        <v>#VALUE!</v>
      </c>
      <c r="J39" s="33">
        <f t="shared" si="3"/>
        <v>-2.3755000000000002E-10</v>
      </c>
      <c r="K39" s="33">
        <f t="shared" si="4"/>
        <v>1.9163767896736801E-12</v>
      </c>
      <c r="L39" s="32" t="e">
        <f t="shared" si="7"/>
        <v>#VALUE!</v>
      </c>
      <c r="M39" s="33" t="e">
        <f t="shared" si="5"/>
        <v>#VALUE!</v>
      </c>
      <c r="N39" s="3"/>
    </row>
    <row r="40" spans="1:14" x14ac:dyDescent="0.2">
      <c r="A40" s="55"/>
      <c r="B40" s="56"/>
      <c r="E40" s="29">
        <f t="shared" si="0"/>
        <v>594.14188471695149</v>
      </c>
      <c r="F40" s="29">
        <f t="shared" si="1"/>
        <v>3302.0425479619103</v>
      </c>
      <c r="G40" s="29" t="e">
        <f>E40*'Data Summary'!$B$18*(AVERAGE($J$6:$J$21)+273.15)/(AVERAGE($I$6:$I$21))*($I$48/$I$49)</f>
        <v>#VALUE!</v>
      </c>
      <c r="H40" s="31" t="e">
        <f t="shared" si="6"/>
        <v>#VALUE!</v>
      </c>
      <c r="I40" s="32" t="e">
        <f t="shared" si="2"/>
        <v>#VALUE!</v>
      </c>
      <c r="J40" s="33">
        <f t="shared" si="3"/>
        <v>-1.6707E-10</v>
      </c>
      <c r="K40" s="33">
        <f t="shared" si="4"/>
        <v>2.0162589119455861E-12</v>
      </c>
      <c r="L40" s="32" t="e">
        <f t="shared" si="7"/>
        <v>#VALUE!</v>
      </c>
      <c r="M40" s="33" t="e">
        <f t="shared" si="5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0"/>
        <v>584.23951997166898</v>
      </c>
      <c r="F41" s="29">
        <f t="shared" si="1"/>
        <v>3246.5893053883278</v>
      </c>
      <c r="G41" s="29" t="e">
        <f>E41*'Data Summary'!$B$18*(AVERAGE($J$6:$J$21)+273.15)/(AVERAGE($I$6:$I$21))*($I$48/$I$49)</f>
        <v>#VALUE!</v>
      </c>
      <c r="H41" s="31" t="e">
        <f t="shared" si="6"/>
        <v>#VALUE!</v>
      </c>
      <c r="I41" s="32" t="e">
        <f t="shared" si="2"/>
        <v>#VALUE!</v>
      </c>
      <c r="J41" s="33">
        <f t="shared" si="3"/>
        <v>-1.2154E-10</v>
      </c>
      <c r="K41" s="33">
        <f t="shared" si="4"/>
        <v>8.8754154832323205E-13</v>
      </c>
      <c r="L41" s="32" t="e">
        <f t="shared" si="7"/>
        <v>#VALUE!</v>
      </c>
      <c r="M41" s="33" t="e">
        <f t="shared" si="5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0"/>
        <v>574.33715522638636</v>
      </c>
      <c r="F42" s="29">
        <f t="shared" si="1"/>
        <v>3192.3243465841801</v>
      </c>
      <c r="G42" s="29" t="e">
        <f>E42*'Data Summary'!$B$18*(AVERAGE($J$6:$J$21)+273.15)/(AVERAGE($I$6:$I$21))*($I$48/$I$49)</f>
        <v>#VALUE!</v>
      </c>
      <c r="H42" s="31" t="e">
        <f t="shared" si="6"/>
        <v>#VALUE!</v>
      </c>
      <c r="I42" s="32" t="e">
        <f t="shared" si="2"/>
        <v>#VALUE!</v>
      </c>
      <c r="J42" s="33">
        <f t="shared" si="3"/>
        <v>-9.0139999999999998E-11</v>
      </c>
      <c r="K42" s="33">
        <f t="shared" si="4"/>
        <v>8.121243747111646E-13</v>
      </c>
      <c r="L42" s="32" t="e">
        <f t="shared" si="7"/>
        <v>#VALUE!</v>
      </c>
      <c r="M42" s="33" t="e">
        <f t="shared" si="5"/>
        <v>#VALUE!</v>
      </c>
      <c r="N42" s="3"/>
    </row>
    <row r="43" spans="1:14" x14ac:dyDescent="0.2">
      <c r="A43" s="53" t="s">
        <v>12</v>
      </c>
      <c r="B43" s="54"/>
      <c r="E43" s="29">
        <f t="shared" si="0"/>
        <v>564.43479048110385</v>
      </c>
      <c r="F43" s="29">
        <f t="shared" si="1"/>
        <v>3136.6730567156919</v>
      </c>
      <c r="G43" s="29" t="e">
        <f>E43*'Data Summary'!$B$18*(AVERAGE($J$6:$J$21)+273.15)/(AVERAGE($I$6:$I$21))*($I$48/$I$49)</f>
        <v>#VALUE!</v>
      </c>
      <c r="H43" s="31" t="e">
        <f t="shared" si="6"/>
        <v>#VALUE!</v>
      </c>
      <c r="I43" s="32" t="e">
        <f t="shared" si="2"/>
        <v>#VALUE!</v>
      </c>
      <c r="J43" s="33">
        <f t="shared" si="3"/>
        <v>-6.3360000000000001E-11</v>
      </c>
      <c r="K43" s="33">
        <f t="shared" si="4"/>
        <v>7.6251229498284158E-13</v>
      </c>
      <c r="L43" s="32" t="e">
        <f t="shared" si="7"/>
        <v>#VALUE!</v>
      </c>
      <c r="M43" s="33" t="e">
        <f t="shared" si="5"/>
        <v>#VALUE!</v>
      </c>
      <c r="N43" s="3"/>
    </row>
    <row r="44" spans="1:14" x14ac:dyDescent="0.2">
      <c r="A44" s="55"/>
      <c r="B44" s="56"/>
      <c r="E44" s="29">
        <f t="shared" si="0"/>
        <v>554.53242573582133</v>
      </c>
      <c r="F44" s="29">
        <f t="shared" si="1"/>
        <v>3082.0120033217327</v>
      </c>
      <c r="G44" s="29" t="e">
        <f>E44*'Data Summary'!$B$18*(AVERAGE($J$6:$J$21)+273.15)/(AVERAGE($I$6:$I$21))*($I$48/$I$49)</f>
        <v>#VALUE!</v>
      </c>
      <c r="H44" s="31" t="e">
        <f t="shared" si="6"/>
        <v>#VALUE!</v>
      </c>
      <c r="I44" s="32" t="e">
        <f t="shared" si="2"/>
        <v>#VALUE!</v>
      </c>
      <c r="J44" s="33">
        <f t="shared" si="3"/>
        <v>-4.3600000000000003E-11</v>
      </c>
      <c r="K44" s="33">
        <f t="shared" si="4"/>
        <v>7.8374740828917579E-13</v>
      </c>
      <c r="L44" s="32" t="e">
        <f t="shared" si="7"/>
        <v>#VALUE!</v>
      </c>
      <c r="M44" s="33" t="e">
        <f t="shared" si="5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0"/>
        <v>544.63006099053882</v>
      </c>
      <c r="F45" s="29">
        <f t="shared" si="1"/>
        <v>3026.7568080430565</v>
      </c>
      <c r="G45" s="29" t="e">
        <f>E45*'Data Summary'!$B$18*(AVERAGE($J$6:$J$21)+273.15)/(AVERAGE($I$6:$I$21))*($I$48/$I$49)</f>
        <v>#VALUE!</v>
      </c>
      <c r="H45" s="31" t="e">
        <f t="shared" si="6"/>
        <v>#VALUE!</v>
      </c>
      <c r="I45" s="32" t="e">
        <f t="shared" si="2"/>
        <v>#VALUE!</v>
      </c>
      <c r="J45" s="33">
        <f t="shared" si="3"/>
        <v>-3.2429999999999998E-11</v>
      </c>
      <c r="K45" s="33">
        <f t="shared" si="4"/>
        <v>7.1000422533953979E-13</v>
      </c>
      <c r="L45" s="32" t="e">
        <f t="shared" si="7"/>
        <v>#VALUE!</v>
      </c>
      <c r="M45" s="33" t="e">
        <f t="shared" si="5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8" t="s">
        <v>76</v>
      </c>
      <c r="F47" s="58"/>
      <c r="H47" s="63" t="s">
        <v>86</v>
      </c>
      <c r="I47" s="63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e">
        <f t="shared" ref="L49:L63" si="8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968.5</v>
      </c>
      <c r="L50" s="35" t="e">
        <f t="shared" si="8"/>
        <v>#VALUE!</v>
      </c>
    </row>
    <row r="51" spans="1:14" x14ac:dyDescent="0.2">
      <c r="A51"/>
      <c r="B51"/>
      <c r="E51" s="8" t="s">
        <v>91</v>
      </c>
      <c r="F51" s="30">
        <f>_xlfn.STDEV.P(I6:I21)</f>
        <v>0.8660254037844386</v>
      </c>
      <c r="H51"/>
      <c r="I51"/>
      <c r="L51" s="35" t="e">
        <f t="shared" si="8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8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8"/>
        <v>#VALUE!</v>
      </c>
      <c r="N53" s="3"/>
    </row>
    <row r="54" spans="1:14" x14ac:dyDescent="0.2">
      <c r="L54" s="35" t="e">
        <f t="shared" si="8"/>
        <v>#VALUE!</v>
      </c>
      <c r="N54" s="3"/>
    </row>
    <row r="55" spans="1:14" x14ac:dyDescent="0.2">
      <c r="L55" s="35" t="e">
        <f t="shared" si="8"/>
        <v>#VALUE!</v>
      </c>
      <c r="N55" s="3"/>
    </row>
    <row r="56" spans="1:14" x14ac:dyDescent="0.2">
      <c r="L56" s="35" t="e">
        <f t="shared" si="8"/>
        <v>#VALUE!</v>
      </c>
      <c r="N56" s="3"/>
    </row>
    <row r="57" spans="1:14" x14ac:dyDescent="0.2">
      <c r="L57" s="35" t="e">
        <f t="shared" si="8"/>
        <v>#VALUE!</v>
      </c>
      <c r="N57" s="3"/>
    </row>
    <row r="58" spans="1:14" x14ac:dyDescent="0.2">
      <c r="L58" s="35" t="e">
        <f t="shared" si="8"/>
        <v>#VALUE!</v>
      </c>
      <c r="N58" s="3"/>
    </row>
    <row r="59" spans="1:14" x14ac:dyDescent="0.2">
      <c r="L59" s="35" t="e">
        <f t="shared" si="8"/>
        <v>#VALUE!</v>
      </c>
      <c r="N59" s="3"/>
    </row>
    <row r="60" spans="1:14" x14ac:dyDescent="0.2">
      <c r="L60" s="35" t="e">
        <f t="shared" si="8"/>
        <v>#VALUE!</v>
      </c>
    </row>
    <row r="61" spans="1:14" x14ac:dyDescent="0.2">
      <c r="L61" s="35" t="e">
        <f t="shared" si="8"/>
        <v>#VALUE!</v>
      </c>
    </row>
    <row r="62" spans="1:14" x14ac:dyDescent="0.2">
      <c r="L62" s="35" t="e">
        <f t="shared" si="8"/>
        <v>#VALUE!</v>
      </c>
    </row>
    <row r="63" spans="1:14" x14ac:dyDescent="0.2">
      <c r="L63" s="35" t="e">
        <f t="shared" si="8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2018-07-12T11:49:21Z</dcterms:modified>
</cp:coreProperties>
</file>