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Excel/"/>
    </mc:Choice>
  </mc:AlternateContent>
  <xr:revisionPtr revIDLastSave="0" documentId="13_ncr:1_{9163E8AD-EFF2-B04A-AECB-35F132338611}" xr6:coauthVersionLast="34" xr6:coauthVersionMax="34" xr10:uidLastSave="{00000000-0000-0000-0000-000000000000}"/>
  <bookViews>
    <workbookView xWindow="0" yWindow="0" windowWidth="25600" windowHeight="1600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 s="1"/>
  <c r="I30" i="1"/>
  <c r="K31" i="1"/>
  <c r="I49" i="1"/>
  <c r="F33" i="1" s="1"/>
  <c r="J32" i="1"/>
  <c r="L32" i="1"/>
  <c r="K32" i="1"/>
  <c r="J33" i="1"/>
  <c r="L33" i="1" s="1"/>
  <c r="K33" i="1"/>
  <c r="M33" i="1"/>
  <c r="J34" i="1"/>
  <c r="L34" i="1"/>
  <c r="K34" i="1"/>
  <c r="J35" i="1"/>
  <c r="L35" i="1" s="1"/>
  <c r="K35" i="1"/>
  <c r="J36" i="1"/>
  <c r="L36" i="1" s="1"/>
  <c r="K36" i="1"/>
  <c r="J37" i="1"/>
  <c r="L37" i="1" s="1"/>
  <c r="K37" i="1"/>
  <c r="M37" i="1" s="1"/>
  <c r="J38" i="1"/>
  <c r="L38" i="1" s="1"/>
  <c r="K38" i="1"/>
  <c r="J39" i="1"/>
  <c r="L39" i="1" s="1"/>
  <c r="K39" i="1"/>
  <c r="J40" i="1"/>
  <c r="L40" i="1"/>
  <c r="K40" i="1"/>
  <c r="J41" i="1"/>
  <c r="L41" i="1" s="1"/>
  <c r="K41" i="1"/>
  <c r="J42" i="1"/>
  <c r="L42" i="1" s="1"/>
  <c r="K42" i="1"/>
  <c r="J43" i="1"/>
  <c r="L43" i="1" s="1"/>
  <c r="K43" i="1"/>
  <c r="J44" i="1"/>
  <c r="L44" i="1" s="1"/>
  <c r="K44" i="1"/>
  <c r="J45" i="1"/>
  <c r="L45" i="1" s="1"/>
  <c r="K45" i="1"/>
  <c r="M45" i="1" s="1"/>
  <c r="K30" i="1"/>
  <c r="J30" i="1"/>
  <c r="L30" i="1" s="1"/>
  <c r="F51" i="1"/>
  <c r="F49" i="1"/>
  <c r="F48" i="1"/>
  <c r="F31" i="1"/>
  <c r="F35" i="1"/>
  <c r="F39" i="1"/>
  <c r="F43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41" i="1" l="1"/>
  <c r="M42" i="1"/>
  <c r="M38" i="1"/>
  <c r="M34" i="1"/>
  <c r="M43" i="1"/>
  <c r="M39" i="1"/>
  <c r="M35" i="1"/>
  <c r="M44" i="1"/>
  <c r="M40" i="1"/>
  <c r="M36" i="1"/>
  <c r="M32" i="1"/>
  <c r="M31" i="1"/>
  <c r="F44" i="1"/>
  <c r="F40" i="1"/>
  <c r="F36" i="1"/>
  <c r="F32" i="1"/>
  <c r="M30" i="1"/>
  <c r="E45" i="1"/>
  <c r="E43" i="1"/>
  <c r="E41" i="1"/>
  <c r="E39" i="1"/>
  <c r="E37" i="1"/>
  <c r="E35" i="1"/>
  <c r="E33" i="1"/>
  <c r="E31" i="1"/>
  <c r="F30" i="1"/>
  <c r="F42" i="1"/>
  <c r="F38" i="1"/>
  <c r="F34" i="1"/>
  <c r="E30" i="1"/>
  <c r="E44" i="1"/>
  <c r="E42" i="1"/>
  <c r="E40" i="1"/>
  <c r="E38" i="1"/>
  <c r="E36" i="1"/>
  <c r="E34" i="1"/>
  <c r="E32" i="1"/>
  <c r="F45" i="1"/>
  <c r="F41" i="1"/>
  <c r="F37" i="1"/>
  <c r="G38" i="1" l="1"/>
  <c r="L56" i="1"/>
  <c r="G30" i="1"/>
  <c r="L48" i="1"/>
  <c r="F52" i="1"/>
  <c r="L55" i="1"/>
  <c r="G37" i="1"/>
  <c r="L63" i="1"/>
  <c r="G45" i="1"/>
  <c r="L54" i="1"/>
  <c r="G36" i="1"/>
  <c r="L53" i="1"/>
  <c r="G35" i="1"/>
  <c r="L50" i="1"/>
  <c r="G32" i="1"/>
  <c r="G40" i="1"/>
  <c r="L58" i="1"/>
  <c r="L49" i="1"/>
  <c r="G31" i="1"/>
  <c r="L57" i="1"/>
  <c r="G39" i="1"/>
  <c r="G44" i="1"/>
  <c r="L62" i="1"/>
  <c r="L61" i="1"/>
  <c r="G43" i="1"/>
  <c r="L52" i="1"/>
  <c r="G34" i="1"/>
  <c r="G42" i="1"/>
  <c r="L60" i="1"/>
  <c r="L51" i="1"/>
  <c r="G33" i="1"/>
  <c r="L59" i="1"/>
  <c r="G41" i="1"/>
  <c r="F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<sst xmlns="http://schemas.openxmlformats.org/spreadsheetml/2006/main" count="478" uniqueCount="96">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</sst>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689.25135308668246</c:v>
                </c:pt>
                <c:pt idx="1">
                  <c:v>679.40490518544414</c:v>
                </c:pt>
                <c:pt idx="2">
                  <c:v>669.55845728420582</c:v>
                </c:pt>
                <c:pt idx="3">
                  <c:v>659.71200938296749</c:v>
                </c:pt>
                <c:pt idx="4">
                  <c:v>649.86556148172917</c:v>
                </c:pt>
                <c:pt idx="5">
                  <c:v>640.01911358049085</c:v>
                </c:pt>
                <c:pt idx="6">
                  <c:v>630.17266567925253</c:v>
                </c:pt>
                <c:pt idx="7">
                  <c:v>620.32621777801421</c:v>
                </c:pt>
                <c:pt idx="8">
                  <c:v>610.47976987677589</c:v>
                </c:pt>
                <c:pt idx="9">
                  <c:v>600.63332197553757</c:v>
                </c:pt>
                <c:pt idx="10">
                  <c:v>590.78687407429925</c:v>
                </c:pt>
                <c:pt idx="11">
                  <c:v>580.94042617306093</c:v>
                </c:pt>
                <c:pt idx="12">
                  <c:v>571.09397827182261</c:v>
                </c:pt>
                <c:pt idx="13">
                  <c:v>561.24753037058429</c:v>
                </c:pt>
                <c:pt idx="14">
                  <c:v>551.40108246934597</c:v>
                </c:pt>
                <c:pt idx="15">
                  <c:v>541.55463456810764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8-2442-9318-802817C0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15456"/>
        <c:axId val="-207868230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689.25135308668246</c:v>
                </c:pt>
                <c:pt idx="1">
                  <c:v>679.40490518544414</c:v>
                </c:pt>
                <c:pt idx="2">
                  <c:v>669.55845728420582</c:v>
                </c:pt>
                <c:pt idx="3">
                  <c:v>659.71200938296749</c:v>
                </c:pt>
                <c:pt idx="4">
                  <c:v>649.86556148172917</c:v>
                </c:pt>
                <c:pt idx="5">
                  <c:v>640.01911358049085</c:v>
                </c:pt>
                <c:pt idx="6">
                  <c:v>630.17266567925253</c:v>
                </c:pt>
                <c:pt idx="7">
                  <c:v>620.32621777801421</c:v>
                </c:pt>
                <c:pt idx="8">
                  <c:v>610.47976987677589</c:v>
                </c:pt>
                <c:pt idx="9">
                  <c:v>600.63332197553757</c:v>
                </c:pt>
                <c:pt idx="10">
                  <c:v>590.78687407429925</c:v>
                </c:pt>
                <c:pt idx="11">
                  <c:v>580.94042617306093</c:v>
                </c:pt>
                <c:pt idx="12">
                  <c:v>571.09397827182261</c:v>
                </c:pt>
                <c:pt idx="13">
                  <c:v>561.24753037058429</c:v>
                </c:pt>
                <c:pt idx="14">
                  <c:v>551.40108246934597</c:v>
                </c:pt>
                <c:pt idx="15">
                  <c:v>541.55463456810764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88-2442-9318-802817C0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71248"/>
        <c:axId val="-2079006384"/>
      </c:scatterChart>
      <c:valAx>
        <c:axId val="-2078915456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82304"/>
        <c:crosses val="autoZero"/>
        <c:crossBetween val="midCat"/>
      </c:valAx>
      <c:valAx>
        <c:axId val="-2078682304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915456"/>
        <c:crosses val="autoZero"/>
        <c:crossBetween val="midCat"/>
      </c:valAx>
      <c:valAx>
        <c:axId val="-20790063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78971248"/>
        <c:crosses val="max"/>
        <c:crossBetween val="midCat"/>
      </c:valAx>
      <c:valAx>
        <c:axId val="-207897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900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cr7/Downloads/GE11-X-L-CERN-0009_QC5_20171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4.0995474319999993E-12</v>
          </cell>
          <cell r="B7">
            <v>6.62198696257264E-14</v>
          </cell>
          <cell r="C7">
            <v>-2.6977885359999984E-12</v>
          </cell>
          <cell r="D7">
            <v>1.3204719017620019E-13</v>
          </cell>
        </row>
      </sheetData>
      <sheetData sheetId="2">
        <row r="7">
          <cell r="A7">
            <v>4.4940407000000017E-12</v>
          </cell>
          <cell r="B7">
            <v>6.4371106715268965E-14</v>
          </cell>
          <cell r="C7">
            <v>-4.8225956949999994E-12</v>
          </cell>
          <cell r="D7">
            <v>8.0760978124386529E-14</v>
          </cell>
        </row>
      </sheetData>
      <sheetData sheetId="3">
        <row r="7">
          <cell r="A7">
            <v>4.3303316649999982E-12</v>
          </cell>
          <cell r="B7">
            <v>6.4960071385664783E-14</v>
          </cell>
          <cell r="C7">
            <v>-8.1627150949999979E-12</v>
          </cell>
          <cell r="D7">
            <v>1.0256225921238241E-13</v>
          </cell>
        </row>
      </sheetData>
      <sheetData sheetId="4">
        <row r="7">
          <cell r="A7">
            <v>4.3428372335000023E-12</v>
          </cell>
          <cell r="B7">
            <v>6.748459365586208E-14</v>
          </cell>
          <cell r="C7">
            <v>-1.329226535500001E-11</v>
          </cell>
          <cell r="D7">
            <v>1.1964186335225283E-13</v>
          </cell>
        </row>
      </sheetData>
      <sheetData sheetId="5">
        <row r="7">
          <cell r="A7">
            <v>4.0074610099999994E-12</v>
          </cell>
          <cell r="B7">
            <v>8.5538914579697378E-14</v>
          </cell>
          <cell r="C7">
            <v>-2.0963852949999994E-11</v>
          </cell>
          <cell r="D7">
            <v>1.7401567541885816E-13</v>
          </cell>
        </row>
      </sheetData>
      <sheetData sheetId="6">
        <row r="7">
          <cell r="A7">
            <v>4.3280578900000032E-12</v>
          </cell>
          <cell r="B7">
            <v>8.0628782127972561E-14</v>
          </cell>
          <cell r="C7">
            <v>-3.1344597450000021E-11</v>
          </cell>
          <cell r="D7">
            <v>2.0832530629984594E-13</v>
          </cell>
        </row>
      </sheetData>
      <sheetData sheetId="7">
        <row r="7">
          <cell r="A7">
            <v>4.1211478800000027E-12</v>
          </cell>
          <cell r="B7">
            <v>7.393159864626513E-14</v>
          </cell>
          <cell r="C7">
            <v>-4.5259867049999987E-11</v>
          </cell>
          <cell r="D7">
            <v>4.0344263176537618E-13</v>
          </cell>
        </row>
      </sheetData>
      <sheetData sheetId="8">
        <row r="7">
          <cell r="A7">
            <v>4.1870862719999996E-12</v>
          </cell>
          <cell r="B7">
            <v>1.0581964181283086E-13</v>
          </cell>
          <cell r="C7">
            <v>-6.7436758150000019E-11</v>
          </cell>
          <cell r="D7">
            <v>4.4338580791228598E-13</v>
          </cell>
        </row>
      </sheetData>
      <sheetData sheetId="9">
        <row r="7">
          <cell r="A7">
            <v>3.785771690000002E-12</v>
          </cell>
          <cell r="B7">
            <v>9.8541419058452011E-14</v>
          </cell>
          <cell r="C7">
            <v>-9.5473069549999952E-11</v>
          </cell>
          <cell r="D7">
            <v>6.0359054393030101E-13</v>
          </cell>
        </row>
      </sheetData>
      <sheetData sheetId="10">
        <row r="7">
          <cell r="A7">
            <v>4.5577053049999983E-12</v>
          </cell>
          <cell r="B7">
            <v>1.0276845481810438E-13</v>
          </cell>
          <cell r="C7">
            <v>-1.3780550000000003E-10</v>
          </cell>
          <cell r="D7">
            <v>8.3445174411693764E-13</v>
          </cell>
        </row>
      </sheetData>
      <sheetData sheetId="11">
        <row r="7">
          <cell r="A7">
            <v>4.2882675620000009E-12</v>
          </cell>
          <cell r="B7">
            <v>1.1306863089786302E-13</v>
          </cell>
          <cell r="C7">
            <v>-1.9512526749999988E-10</v>
          </cell>
          <cell r="D7">
            <v>1.0948895165064589E-12</v>
          </cell>
        </row>
      </sheetData>
      <sheetData sheetId="12">
        <row r="7">
          <cell r="A7">
            <v>3.8983216469999957E-12</v>
          </cell>
          <cell r="B7">
            <v>1.1238134327989532E-13</v>
          </cell>
          <cell r="C7">
            <v>-2.8067120050000017E-10</v>
          </cell>
          <cell r="D7">
            <v>1.6413227578315074E-12</v>
          </cell>
        </row>
      </sheetData>
      <sheetData sheetId="13">
        <row r="7">
          <cell r="A7">
            <v>3.7948665830000018E-12</v>
          </cell>
          <cell r="B7">
            <v>1.318474767959149E-13</v>
          </cell>
          <cell r="C7">
            <v>-4.0774466599999987E-10</v>
          </cell>
          <cell r="D7">
            <v>2.4798626146244028E-12</v>
          </cell>
        </row>
      </sheetData>
      <sheetData sheetId="14">
        <row r="7">
          <cell r="A7">
            <v>3.6322944279999989E-12</v>
          </cell>
          <cell r="B7">
            <v>1.7904464530712622E-13</v>
          </cell>
          <cell r="C7">
            <v>-5.9232320799999992E-10</v>
          </cell>
          <cell r="D7">
            <v>3.6545637373767249E-12</v>
          </cell>
        </row>
      </sheetData>
      <sheetData sheetId="15">
        <row r="7">
          <cell r="A7">
            <v>3.3003289084999994E-12</v>
          </cell>
          <cell r="B7">
            <v>2.1672080131867843E-13</v>
          </cell>
          <cell r="C7">
            <v>-8.4879275249999993E-10</v>
          </cell>
          <cell r="D7">
            <v>4.886742255013416E-12</v>
          </cell>
        </row>
      </sheetData>
      <sheetData sheetId="16">
        <row r="7">
          <cell r="A7">
            <v>3.3344348855000012E-12</v>
          </cell>
          <cell r="B7">
            <v>1.8848025512960162E-13</v>
          </cell>
          <cell r="C7">
            <v>-1.2421753070000003E-9</v>
          </cell>
          <cell r="D7">
            <v>8.6788469857575681E-12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D1" workbookViewId="0">
      <selection activeCell="F6" sqref="F6:R21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6">
      <c r="A2" s="9" t="s">
        <v>53</v>
      </c>
      <c r="B2" s="11" t="s">
        <v>80</v>
      </c>
      <c r="C2" s="36" t="s">
        <v>95</v>
      </c>
      <c r="D2" s="37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6">
      <c r="A3" s="42" t="s">
        <v>1</v>
      </c>
      <c r="B3" s="43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 t="s">
        <v>80</v>
      </c>
      <c r="C6"/>
      <c r="D6"/>
      <c r="E6" s="56" t="s">
        <v>60</v>
      </c>
      <c r="F6" s="13">
        <v>3896.2</v>
      </c>
      <c r="G6" s="14">
        <v>700</v>
      </c>
      <c r="H6" s="15"/>
      <c r="I6" s="16">
        <v>974</v>
      </c>
      <c r="J6" s="17">
        <v>22.3</v>
      </c>
      <c r="K6" s="18">
        <v>366</v>
      </c>
      <c r="L6" s="12">
        <f>SQRT(K6)</f>
        <v>19.131126469708992</v>
      </c>
      <c r="M6" s="14">
        <v>100555</v>
      </c>
      <c r="N6" s="23">
        <f>SQRT(M6)</f>
        <v>317.10408385891219</v>
      </c>
      <c r="O6" s="40">
        <f>'[1]700uA'!A7</f>
        <v>3.3344348855000012E-12</v>
      </c>
      <c r="P6" s="12">
        <f>'[1]700uA'!B7</f>
        <v>1.8848025512960162E-13</v>
      </c>
      <c r="Q6" s="41">
        <f>'[1]700uA'!C7</f>
        <v>-1.2421753070000003E-9</v>
      </c>
      <c r="R6" s="41">
        <f>'[1]700uA'!D7</f>
        <v>8.6788469857575681E-12</v>
      </c>
    </row>
    <row r="7" spans="1:18">
      <c r="A7" s="9" t="s">
        <v>3</v>
      </c>
      <c r="B7" s="11" t="s">
        <v>80</v>
      </c>
      <c r="C7"/>
      <c r="D7"/>
      <c r="E7" s="57"/>
      <c r="F7" s="13">
        <v>3841.2</v>
      </c>
      <c r="G7" s="14">
        <v>690</v>
      </c>
      <c r="H7" s="15"/>
      <c r="I7" s="16"/>
      <c r="J7" s="17"/>
      <c r="K7" s="18">
        <v>254</v>
      </c>
      <c r="L7" s="12">
        <f t="shared" ref="L7:L21" si="0">SQRT(K7)</f>
        <v>15.937377450509228</v>
      </c>
      <c r="M7" s="18">
        <v>99249</v>
      </c>
      <c r="N7" s="23">
        <f t="shared" ref="N7:N21" si="1">SQRT(M7)</f>
        <v>315.03809293480685</v>
      </c>
      <c r="O7" s="40">
        <f>'[1]690uA'!A7</f>
        <v>3.3003289084999994E-12</v>
      </c>
      <c r="P7" s="41">
        <f>'[1]690uA'!B7</f>
        <v>2.1672080131867843E-13</v>
      </c>
      <c r="Q7" s="41">
        <f>'[1]690uA'!C7</f>
        <v>-8.4879275249999993E-10</v>
      </c>
      <c r="R7" s="41">
        <f>'[1]690uA'!D7</f>
        <v>4.886742255013416E-12</v>
      </c>
    </row>
    <row r="8" spans="1:18">
      <c r="A8" s="9" t="s">
        <v>28</v>
      </c>
      <c r="B8" s="11" t="s">
        <v>80</v>
      </c>
      <c r="C8"/>
      <c r="D8"/>
      <c r="E8" s="57"/>
      <c r="F8" s="13">
        <v>3785.8</v>
      </c>
      <c r="G8" s="14">
        <v>680</v>
      </c>
      <c r="H8" s="15"/>
      <c r="I8" s="16"/>
      <c r="J8" s="17"/>
      <c r="K8" s="18">
        <v>253</v>
      </c>
      <c r="L8" s="12">
        <f t="shared" si="0"/>
        <v>15.905973720586866</v>
      </c>
      <c r="M8" s="14">
        <v>94441</v>
      </c>
      <c r="N8" s="23">
        <f t="shared" si="1"/>
        <v>307.31254448850603</v>
      </c>
      <c r="O8" s="40">
        <f>'[1]680uA'!A7</f>
        <v>3.6322944279999989E-12</v>
      </c>
      <c r="P8" s="41">
        <f>'[1]680uA'!B7</f>
        <v>1.7904464530712622E-13</v>
      </c>
      <c r="Q8" s="41">
        <f>'[1]680uA'!C7</f>
        <v>-5.9232320799999992E-10</v>
      </c>
      <c r="R8" s="41">
        <f>'[1]680uA'!D7</f>
        <v>3.6545637373767249E-12</v>
      </c>
    </row>
    <row r="9" spans="1:18" ht="15" customHeight="1">
      <c r="A9" s="9" t="s">
        <v>29</v>
      </c>
      <c r="B9" s="11" t="s">
        <v>80</v>
      </c>
      <c r="C9" s="4"/>
      <c r="D9" s="6"/>
      <c r="E9" s="57"/>
      <c r="F9" s="13">
        <v>3738.2</v>
      </c>
      <c r="G9" s="14">
        <v>670</v>
      </c>
      <c r="H9" s="15"/>
      <c r="I9" s="16"/>
      <c r="J9" s="17"/>
      <c r="K9" s="18">
        <v>201</v>
      </c>
      <c r="L9" s="12">
        <f t="shared" si="0"/>
        <v>14.177446878757825</v>
      </c>
      <c r="M9" s="14">
        <v>90981</v>
      </c>
      <c r="N9" s="23">
        <f t="shared" si="1"/>
        <v>301.63056874262594</v>
      </c>
      <c r="O9" s="40">
        <f>'[1]670uA'!A7</f>
        <v>3.7948665830000018E-12</v>
      </c>
      <c r="P9" s="41">
        <f>'[1]670uA'!B7</f>
        <v>1.318474767959149E-13</v>
      </c>
      <c r="Q9" s="41">
        <f>'[1]670uA'!C7</f>
        <v>-4.0774466599999987E-10</v>
      </c>
      <c r="R9" s="41">
        <f>'[1]670uA'!D7</f>
        <v>2.4798626146244028E-12</v>
      </c>
    </row>
    <row r="10" spans="1:18">
      <c r="A10" s="42" t="s">
        <v>23</v>
      </c>
      <c r="B10" s="43"/>
      <c r="C10" s="4"/>
      <c r="D10" s="6"/>
      <c r="E10" s="57"/>
      <c r="F10" s="13">
        <v>3674.6</v>
      </c>
      <c r="G10" s="14">
        <v>660</v>
      </c>
      <c r="H10" s="15"/>
      <c r="I10" s="16"/>
      <c r="J10" s="17"/>
      <c r="K10" s="18">
        <v>157</v>
      </c>
      <c r="L10" s="12">
        <f t="shared" si="0"/>
        <v>12.529964086141668</v>
      </c>
      <c r="M10" s="14">
        <v>89373</v>
      </c>
      <c r="N10" s="23">
        <f t="shared" si="1"/>
        <v>298.9531735907816</v>
      </c>
      <c r="O10" s="40">
        <f>'[1]660uA'!A7</f>
        <v>3.8983216469999957E-12</v>
      </c>
      <c r="P10" s="41">
        <f>'[1]660uA'!B7</f>
        <v>1.1238134327989532E-13</v>
      </c>
      <c r="Q10" s="41">
        <f>'[1]660uA'!C7</f>
        <v>-2.8067120050000017E-10</v>
      </c>
      <c r="R10" s="41">
        <f>'[1]660uA'!D7</f>
        <v>1.6413227578315074E-12</v>
      </c>
    </row>
    <row r="11" spans="1:18">
      <c r="A11" s="44"/>
      <c r="B11" s="45"/>
      <c r="C11" s="4"/>
      <c r="D11" s="6"/>
      <c r="E11" s="57"/>
      <c r="F11" s="13">
        <v>3619.2</v>
      </c>
      <c r="G11" s="14">
        <v>650</v>
      </c>
      <c r="H11" s="15"/>
      <c r="I11" s="16"/>
      <c r="J11" s="17"/>
      <c r="K11" s="18">
        <v>110</v>
      </c>
      <c r="L11" s="12">
        <f t="shared" si="0"/>
        <v>10.488088481701515</v>
      </c>
      <c r="M11" s="14">
        <v>87117</v>
      </c>
      <c r="N11" s="23">
        <f t="shared" si="1"/>
        <v>295.15589101354561</v>
      </c>
      <c r="O11" s="40">
        <f>'[1]650uA'!A7</f>
        <v>4.2882675620000009E-12</v>
      </c>
      <c r="P11" s="41">
        <f>'[1]650uA'!B7</f>
        <v>1.1306863089786302E-13</v>
      </c>
      <c r="Q11" s="41">
        <f>'[1]650uA'!C7</f>
        <v>-1.9512526749999988E-10</v>
      </c>
      <c r="R11" s="41">
        <f>'[1]650uA'!D7</f>
        <v>1.0948895165064589E-12</v>
      </c>
    </row>
    <row r="12" spans="1:18">
      <c r="A12" s="9" t="s">
        <v>57</v>
      </c>
      <c r="B12" s="11" t="s">
        <v>80</v>
      </c>
      <c r="C12" s="4"/>
      <c r="D12" s="6"/>
      <c r="E12" s="57"/>
      <c r="F12" s="13">
        <v>3564</v>
      </c>
      <c r="G12" s="14">
        <v>640</v>
      </c>
      <c r="H12" s="15"/>
      <c r="I12" s="16"/>
      <c r="J12" s="17"/>
      <c r="K12" s="18">
        <v>98</v>
      </c>
      <c r="L12" s="12">
        <f t="shared" si="0"/>
        <v>9.8994949366116654</v>
      </c>
      <c r="M12" s="14">
        <v>83211</v>
      </c>
      <c r="N12" s="23">
        <f>SQRT(M12)</f>
        <v>288.46316922615961</v>
      </c>
      <c r="O12" s="40">
        <f>'[1]640uA'!A7</f>
        <v>4.5577053049999983E-12</v>
      </c>
      <c r="P12" s="41">
        <f>'[1]640uA'!B7</f>
        <v>1.0276845481810438E-13</v>
      </c>
      <c r="Q12" s="41">
        <f>'[1]640uA'!C7</f>
        <v>-1.3780550000000003E-10</v>
      </c>
      <c r="R12" s="41">
        <f>'[1]640uA'!D7</f>
        <v>8.3445174411693764E-13</v>
      </c>
    </row>
    <row r="13" spans="1:18">
      <c r="A13" s="9" t="s">
        <v>45</v>
      </c>
      <c r="B13" s="11" t="s">
        <v>80</v>
      </c>
      <c r="C13" s="4"/>
      <c r="D13" s="6"/>
      <c r="E13" s="57"/>
      <c r="F13" s="13">
        <v>3508.4</v>
      </c>
      <c r="G13" s="14">
        <v>630</v>
      </c>
      <c r="H13" s="15"/>
      <c r="I13" s="16"/>
      <c r="J13" s="17"/>
      <c r="K13" s="18">
        <v>51</v>
      </c>
      <c r="L13" s="12">
        <f t="shared" si="0"/>
        <v>7.1414284285428504</v>
      </c>
      <c r="M13" s="14">
        <v>77242</v>
      </c>
      <c r="N13" s="23">
        <f t="shared" si="1"/>
        <v>277.92445016586794</v>
      </c>
      <c r="O13" s="40">
        <f>'[1]630uA'!A7</f>
        <v>3.785771690000002E-12</v>
      </c>
      <c r="P13" s="41">
        <f>'[1]630uA'!B7</f>
        <v>9.8541419058452011E-14</v>
      </c>
      <c r="Q13" s="41">
        <f>'[1]630uA'!C7</f>
        <v>-9.5473069549999952E-11</v>
      </c>
      <c r="R13" s="41">
        <f>'[1]630uA'!D7</f>
        <v>6.0359054393030101E-13</v>
      </c>
    </row>
    <row r="14" spans="1:18">
      <c r="A14" s="9" t="s">
        <v>54</v>
      </c>
      <c r="B14" s="11" t="s">
        <v>80</v>
      </c>
      <c r="C14" s="4"/>
      <c r="D14" s="6"/>
      <c r="E14" s="57"/>
      <c r="F14" s="13">
        <v>3453.2</v>
      </c>
      <c r="G14" s="14">
        <v>620</v>
      </c>
      <c r="H14" s="15"/>
      <c r="I14" s="16"/>
      <c r="J14" s="17"/>
      <c r="K14" s="18">
        <v>48</v>
      </c>
      <c r="L14" s="12">
        <f t="shared" si="0"/>
        <v>6.9282032302755088</v>
      </c>
      <c r="M14" s="14">
        <v>65509</v>
      </c>
      <c r="N14" s="23">
        <f t="shared" si="1"/>
        <v>255.94726019240761</v>
      </c>
      <c r="O14" s="40">
        <f>'[1]620uA'!A7</f>
        <v>4.1870862719999996E-12</v>
      </c>
      <c r="P14" s="41">
        <f>'[1]620uA'!B7</f>
        <v>1.0581964181283086E-13</v>
      </c>
      <c r="Q14" s="41">
        <f>'[1]620uA'!C7</f>
        <v>-6.7436758150000019E-11</v>
      </c>
      <c r="R14" s="41">
        <f>'[1]620uA'!D7</f>
        <v>4.4338580791228598E-13</v>
      </c>
    </row>
    <row r="15" spans="1:18">
      <c r="A15" s="9" t="s">
        <v>55</v>
      </c>
      <c r="B15" s="11" t="s">
        <v>80</v>
      </c>
      <c r="C15" s="4"/>
      <c r="D15" s="6"/>
      <c r="E15" s="57"/>
      <c r="F15" s="13">
        <v>3397.6</v>
      </c>
      <c r="G15" s="14">
        <v>610</v>
      </c>
      <c r="H15" s="15"/>
      <c r="I15" s="16"/>
      <c r="J15" s="17"/>
      <c r="K15" s="18">
        <v>31</v>
      </c>
      <c r="L15" s="12">
        <f t="shared" si="0"/>
        <v>5.5677643628300215</v>
      </c>
      <c r="M15" s="14">
        <v>38115</v>
      </c>
      <c r="N15" s="23">
        <f t="shared" si="1"/>
        <v>195.23063284228732</v>
      </c>
      <c r="O15" s="40">
        <f>'[1]610uA'!A7</f>
        <v>4.1211478800000027E-12</v>
      </c>
      <c r="P15" s="41">
        <f>'[1]610uA'!B7</f>
        <v>7.393159864626513E-14</v>
      </c>
      <c r="Q15" s="41">
        <f>'[1]610uA'!C7</f>
        <v>-4.5259867049999987E-11</v>
      </c>
      <c r="R15" s="41">
        <f>'[1]610uA'!D7</f>
        <v>4.0344263176537618E-13</v>
      </c>
    </row>
    <row r="16" spans="1:18">
      <c r="A16" s="9" t="s">
        <v>49</v>
      </c>
      <c r="B16" s="11" t="s">
        <v>80</v>
      </c>
      <c r="C16" s="4"/>
      <c r="D16" s="6"/>
      <c r="E16" s="57"/>
      <c r="F16" s="13">
        <v>3342.2</v>
      </c>
      <c r="G16" s="14">
        <v>600</v>
      </c>
      <c r="H16" s="15"/>
      <c r="I16" s="16"/>
      <c r="J16" s="17"/>
      <c r="K16" s="18">
        <v>24</v>
      </c>
      <c r="L16" s="12">
        <f t="shared" si="0"/>
        <v>4.8989794855663558</v>
      </c>
      <c r="M16" s="14">
        <v>27622</v>
      </c>
      <c r="N16" s="23">
        <f t="shared" si="1"/>
        <v>166.19867628835075</v>
      </c>
      <c r="O16" s="40">
        <f>'[1]600uA'!A7</f>
        <v>4.3280578900000032E-12</v>
      </c>
      <c r="P16" s="41">
        <f>'[1]600uA'!B7</f>
        <v>8.0628782127972561E-14</v>
      </c>
      <c r="Q16" s="41">
        <f>'[1]600uA'!C7</f>
        <v>-3.1344597450000021E-11</v>
      </c>
      <c r="R16" s="41">
        <f>'[1]600uA'!D7</f>
        <v>2.0832530629984594E-13</v>
      </c>
    </row>
    <row r="17" spans="1:20">
      <c r="A17" s="9" t="s">
        <v>62</v>
      </c>
      <c r="B17" s="11" t="s">
        <v>80</v>
      </c>
      <c r="C17" s="4"/>
      <c r="D17" s="6"/>
      <c r="E17" s="57"/>
      <c r="F17" s="13">
        <v>3286.4</v>
      </c>
      <c r="G17" s="14">
        <v>590</v>
      </c>
      <c r="H17" s="15"/>
      <c r="I17" s="16"/>
      <c r="J17" s="17"/>
      <c r="K17" s="18">
        <v>11</v>
      </c>
      <c r="L17" s="12">
        <f t="shared" si="0"/>
        <v>3.3166247903553998</v>
      </c>
      <c r="M17" s="14">
        <v>13321</v>
      </c>
      <c r="N17" s="23">
        <f t="shared" si="1"/>
        <v>115.41663658242689</v>
      </c>
      <c r="O17" s="40">
        <f>'[1]590uA'!A7</f>
        <v>4.0074610099999994E-12</v>
      </c>
      <c r="P17" s="41">
        <f>'[1]590uA'!B7</f>
        <v>8.5538914579697378E-14</v>
      </c>
      <c r="Q17" s="41">
        <f>'[1]590uA'!C7</f>
        <v>-2.0963852949999994E-11</v>
      </c>
      <c r="R17" s="41">
        <f>'[1]590uA'!D7</f>
        <v>1.7401567541885816E-13</v>
      </c>
    </row>
    <row r="18" spans="1:20" ht="14" customHeight="1">
      <c r="A18" s="9" t="s">
        <v>63</v>
      </c>
      <c r="B18" s="11" t="s">
        <v>80</v>
      </c>
      <c r="C18" s="4"/>
      <c r="D18" s="6"/>
      <c r="E18" s="57"/>
      <c r="F18" s="13">
        <v>3231</v>
      </c>
      <c r="G18" s="14">
        <v>580</v>
      </c>
      <c r="H18" s="15"/>
      <c r="I18" s="16"/>
      <c r="J18" s="17"/>
      <c r="K18" s="18">
        <v>6</v>
      </c>
      <c r="L18" s="12">
        <f t="shared" si="0"/>
        <v>2.4494897427831779</v>
      </c>
      <c r="M18" s="14">
        <v>2413</v>
      </c>
      <c r="N18" s="23">
        <f t="shared" si="1"/>
        <v>49.122296363260546</v>
      </c>
      <c r="O18" s="40">
        <f>'[1]580uA'!A7</f>
        <v>4.3428372335000023E-12</v>
      </c>
      <c r="P18" s="41">
        <f>'[1]580uA'!B7</f>
        <v>6.748459365586208E-14</v>
      </c>
      <c r="Q18" s="41">
        <f>'[1]580uA'!C7</f>
        <v>-1.329226535500001E-11</v>
      </c>
      <c r="R18" s="41">
        <f>'[1]580uA'!D7</f>
        <v>1.1964186335225283E-13</v>
      </c>
    </row>
    <row r="19" spans="1:20" ht="15" customHeight="1">
      <c r="A19" s="9" t="s">
        <v>64</v>
      </c>
      <c r="B19" s="11" t="s">
        <v>80</v>
      </c>
      <c r="C19" s="4"/>
      <c r="D19" s="6"/>
      <c r="E19" s="57"/>
      <c r="F19" s="13">
        <v>3175.6</v>
      </c>
      <c r="G19" s="14">
        <v>570</v>
      </c>
      <c r="H19" s="15"/>
      <c r="I19" s="16"/>
      <c r="J19" s="17"/>
      <c r="K19" s="18">
        <v>3</v>
      </c>
      <c r="L19" s="12">
        <f t="shared" si="0"/>
        <v>1.7320508075688772</v>
      </c>
      <c r="M19" s="14">
        <v>46</v>
      </c>
      <c r="N19" s="23">
        <f t="shared" si="1"/>
        <v>6.7823299831252681</v>
      </c>
      <c r="O19" s="40">
        <f>'[1]570uA'!A7</f>
        <v>4.3303316649999982E-12</v>
      </c>
      <c r="P19" s="41">
        <f>'[1]570uA'!B7</f>
        <v>6.4960071385664783E-14</v>
      </c>
      <c r="Q19" s="41">
        <f>'[1]570uA'!C7</f>
        <v>-8.1627150949999979E-12</v>
      </c>
      <c r="R19" s="41">
        <f>'[1]570uA'!D7</f>
        <v>1.0256225921238241E-13</v>
      </c>
    </row>
    <row r="20" spans="1:20">
      <c r="A20" s="9" t="s">
        <v>65</v>
      </c>
      <c r="B20" s="11" t="s">
        <v>80</v>
      </c>
      <c r="C20" s="4"/>
      <c r="D20" s="6"/>
      <c r="E20" s="57"/>
      <c r="F20" s="13">
        <v>3120.2</v>
      </c>
      <c r="G20" s="14">
        <v>560</v>
      </c>
      <c r="H20" s="15"/>
      <c r="I20" s="16"/>
      <c r="J20" s="17"/>
      <c r="K20" s="18">
        <v>1</v>
      </c>
      <c r="L20" s="12">
        <f t="shared" si="0"/>
        <v>1</v>
      </c>
      <c r="M20" s="14">
        <v>5</v>
      </c>
      <c r="N20" s="23">
        <f t="shared" si="1"/>
        <v>2.2360679774997898</v>
      </c>
      <c r="O20" s="40">
        <f>'[1]560uA'!A7</f>
        <v>4.4940407000000017E-12</v>
      </c>
      <c r="P20" s="41">
        <f>'[1]560uA'!B7</f>
        <v>6.4371106715268965E-14</v>
      </c>
      <c r="Q20" s="41">
        <f>'[1]560uA'!C7</f>
        <v>-4.8225956949999994E-12</v>
      </c>
      <c r="R20" s="41">
        <f>'[1]560uA'!D7</f>
        <v>8.0760978124386529E-14</v>
      </c>
    </row>
    <row r="21" spans="1:20">
      <c r="A21" s="9" t="s">
        <v>66</v>
      </c>
      <c r="B21" s="11" t="s">
        <v>80</v>
      </c>
      <c r="C21" s="4"/>
      <c r="D21" s="6"/>
      <c r="E21" s="58"/>
      <c r="F21" s="13">
        <v>3064.8</v>
      </c>
      <c r="G21" s="14">
        <v>550</v>
      </c>
      <c r="H21" s="15"/>
      <c r="I21" s="16"/>
      <c r="J21" s="17"/>
      <c r="K21" s="18">
        <v>1</v>
      </c>
      <c r="L21" s="12">
        <f t="shared" si="0"/>
        <v>1</v>
      </c>
      <c r="M21" s="14">
        <v>2</v>
      </c>
      <c r="N21" s="23">
        <f t="shared" si="1"/>
        <v>1.4142135623730951</v>
      </c>
      <c r="O21" s="40">
        <f>'[1]550uA'!A7</f>
        <v>4.0995474319999993E-12</v>
      </c>
      <c r="P21" s="41">
        <f>'[1]550uA'!B7</f>
        <v>6.62198696257264E-14</v>
      </c>
      <c r="Q21" s="41">
        <f>'[1]550uA'!C7</f>
        <v>-2.6977885359999984E-12</v>
      </c>
      <c r="R21" s="41">
        <f>'[1]550uA'!D7</f>
        <v>1.3204719017620019E-13</v>
      </c>
      <c r="T21" s="2"/>
    </row>
    <row r="22" spans="1:20">
      <c r="A22" s="9" t="s">
        <v>67</v>
      </c>
      <c r="B22" s="11" t="s">
        <v>80</v>
      </c>
      <c r="C22" s="4"/>
      <c r="D22" s="6"/>
    </row>
    <row r="23" spans="1:20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80</v>
      </c>
      <c r="E30" s="29">
        <f t="shared" ref="E30:E45" si="2">G6*(AVERAGE($J$6:$J$21)+273.15)/(AVERAGE($I$6:$I$21))*($I$48/$I$49)</f>
        <v>689.25135308668246</v>
      </c>
      <c r="F30" s="29">
        <f t="shared" ref="F30:F45" si="3">F6*(AVERAGE($J$6:$J$21)+273.15)/(AVERAGE($I$6:$I$21))*($I$48/$I$49)</f>
        <v>3836.3730312804742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-1.2455097418855004E-9</v>
      </c>
      <c r="K30" s="33">
        <f>SQRT(P6^2+R6^2)</f>
        <v>8.6808933761892811E-12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>
      <c r="A31" s="9" t="s">
        <v>27</v>
      </c>
      <c r="B31" s="11" t="s">
        <v>80</v>
      </c>
      <c r="E31" s="29">
        <f t="shared" si="2"/>
        <v>679.40490518544414</v>
      </c>
      <c r="F31" s="29">
        <f t="shared" si="3"/>
        <v>3782.2175678236636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4">(1/$B$42)*SQRT(N7^2+L7^2)</f>
        <v>#VALUE!</v>
      </c>
      <c r="J31" s="33">
        <f t="shared" ref="J31:J45" si="5">Q7-O7</f>
        <v>-8.5209308140849996E-10</v>
      </c>
      <c r="K31" s="33">
        <f t="shared" ref="K31:K45" si="6">SQRT(P7^2+R7^2)</f>
        <v>4.8915455402825204E-12</v>
      </c>
      <c r="L31" s="32" t="e">
        <f>ABS(J31)/($H$30*$F$24*$L$24)</f>
        <v>#VALUE!</v>
      </c>
      <c r="M31" s="33" t="e">
        <f t="shared" ref="M31:M45" si="7">SQRT( ( 1 / ($H$30*$F$24*$L$24 ) )^2 * (K31^2+J31^2*( ($I$30/$H$30)^2+($F$25/$F$24)^2)))</f>
        <v>#VALUE!</v>
      </c>
    </row>
    <row r="32" spans="1:20">
      <c r="A32" s="42" t="s">
        <v>52</v>
      </c>
      <c r="B32" s="43"/>
      <c r="E32" s="29">
        <f t="shared" si="2"/>
        <v>669.55845728420582</v>
      </c>
      <c r="F32" s="29">
        <f t="shared" si="3"/>
        <v>3727.6682464508035</v>
      </c>
      <c r="G32" s="29" t="e">
        <f>E32*'Data Summary'!$B$18*(AVERAGE($J$6:$J$21)+273.15)/(AVERAGE($I$6:$I$21))*($I$48/$I$49)</f>
        <v>#VALUE!</v>
      </c>
      <c r="H32" s="31" t="e">
        <f t="shared" ref="H32:H45" si="8">(M8-K8)/$B$42</f>
        <v>#VALUE!</v>
      </c>
      <c r="I32" s="32" t="e">
        <f t="shared" si="4"/>
        <v>#VALUE!</v>
      </c>
      <c r="J32" s="33">
        <f t="shared" si="5"/>
        <v>-5.9595550242799987E-10</v>
      </c>
      <c r="K32" s="33">
        <f t="shared" si="6"/>
        <v>3.6589469927237386E-12</v>
      </c>
      <c r="L32" s="32" t="e">
        <f t="shared" ref="L32:L45" si="9">ABS(J32)/($H$30*$F$24*$L$24)</f>
        <v>#VALUE!</v>
      </c>
      <c r="M32" s="33" t="e">
        <f t="shared" si="7"/>
        <v>#VALUE!</v>
      </c>
    </row>
    <row r="33" spans="1:14">
      <c r="A33" s="44"/>
      <c r="B33" s="45"/>
      <c r="E33" s="29">
        <f t="shared" si="2"/>
        <v>659.71200938296749</v>
      </c>
      <c r="F33" s="29">
        <f t="shared" si="3"/>
        <v>3680.7991544409088</v>
      </c>
      <c r="G33" s="29" t="e">
        <f>E33*'Data Summary'!$B$18*(AVERAGE($J$6:$J$21)+273.15)/(AVERAGE($I$6:$I$21))*($I$48/$I$49)</f>
        <v>#VALUE!</v>
      </c>
      <c r="H33" s="31" t="e">
        <f t="shared" si="8"/>
        <v>#VALUE!</v>
      </c>
      <c r="I33" s="32" t="e">
        <f t="shared" si="4"/>
        <v>#VALUE!</v>
      </c>
      <c r="J33" s="33">
        <f t="shared" si="5"/>
        <v>-4.1153953258299986E-10</v>
      </c>
      <c r="K33" s="33">
        <f t="shared" si="6"/>
        <v>2.4833651250972395E-12</v>
      </c>
      <c r="L33" s="32" t="e">
        <f t="shared" si="9"/>
        <v>#VALUE!</v>
      </c>
      <c r="M33" s="33" t="e">
        <f t="shared" si="7"/>
        <v>#VALUE!</v>
      </c>
    </row>
    <row r="34" spans="1:14">
      <c r="A34" s="9" t="s">
        <v>56</v>
      </c>
      <c r="B34" s="11" t="s">
        <v>80</v>
      </c>
      <c r="E34" s="29">
        <f t="shared" si="2"/>
        <v>649.86556148172917</v>
      </c>
      <c r="F34" s="29">
        <f t="shared" si="3"/>
        <v>3618.1757457890326</v>
      </c>
      <c r="G34" s="29" t="e">
        <f>E34*'Data Summary'!$B$18*(AVERAGE($J$6:$J$21)+273.15)/(AVERAGE($I$6:$I$21))*($I$48/$I$49)</f>
        <v>#VALUE!</v>
      </c>
      <c r="H34" s="31" t="e">
        <f t="shared" si="8"/>
        <v>#VALUE!</v>
      </c>
      <c r="I34" s="32" t="e">
        <f t="shared" si="4"/>
        <v>#VALUE!</v>
      </c>
      <c r="J34" s="33">
        <f t="shared" si="5"/>
        <v>-2.8456952214700018E-10</v>
      </c>
      <c r="K34" s="33">
        <f t="shared" si="6"/>
        <v>1.6451656335132395E-12</v>
      </c>
      <c r="L34" s="32" t="e">
        <f t="shared" si="9"/>
        <v>#VALUE!</v>
      </c>
      <c r="M34" s="33" t="e">
        <f t="shared" si="7"/>
        <v>#VALUE!</v>
      </c>
    </row>
    <row r="35" spans="1:14">
      <c r="A35" s="9" t="s">
        <v>20</v>
      </c>
      <c r="B35" s="11" t="s">
        <v>80</v>
      </c>
      <c r="E35" s="29">
        <f t="shared" si="2"/>
        <v>640.01911358049085</v>
      </c>
      <c r="F35" s="29">
        <f t="shared" si="3"/>
        <v>3563.626424416173</v>
      </c>
      <c r="G35" s="29" t="e">
        <f>E35*'Data Summary'!$B$18*(AVERAGE($J$6:$J$21)+273.15)/(AVERAGE($I$6:$I$21))*($I$48/$I$49)</f>
        <v>#VALUE!</v>
      </c>
      <c r="H35" s="31" t="e">
        <f t="shared" si="8"/>
        <v>#VALUE!</v>
      </c>
      <c r="I35" s="32" t="e">
        <f t="shared" si="4"/>
        <v>#VALUE!</v>
      </c>
      <c r="J35" s="33">
        <f t="shared" si="5"/>
        <v>-1.9941353506199989E-10</v>
      </c>
      <c r="K35" s="33">
        <f t="shared" si="6"/>
        <v>1.1007123005803399E-12</v>
      </c>
      <c r="L35" s="32" t="e">
        <f t="shared" si="9"/>
        <v>#VALUE!</v>
      </c>
      <c r="M35" s="33" t="e">
        <f t="shared" si="7"/>
        <v>#VALUE!</v>
      </c>
      <c r="N35" s="3"/>
    </row>
    <row r="36" spans="1:14">
      <c r="A36" s="9" t="s">
        <v>21</v>
      </c>
      <c r="B36" s="11" t="s">
        <v>80</v>
      </c>
      <c r="E36" s="29">
        <f t="shared" si="2"/>
        <v>630.17266567925253</v>
      </c>
      <c r="F36" s="29">
        <f t="shared" si="3"/>
        <v>3509.2740320013377</v>
      </c>
      <c r="G36" s="29" t="e">
        <f>E36*'Data Summary'!$B$18*(AVERAGE($J$6:$J$21)+273.15)/(AVERAGE($I$6:$I$21))*($I$48/$I$49)</f>
        <v>#VALUE!</v>
      </c>
      <c r="H36" s="31" t="e">
        <f t="shared" si="8"/>
        <v>#VALUE!</v>
      </c>
      <c r="I36" s="32" t="e">
        <f t="shared" si="4"/>
        <v>#VALUE!</v>
      </c>
      <c r="J36" s="33">
        <f t="shared" si="5"/>
        <v>-1.4236320530500002E-10</v>
      </c>
      <c r="K36" s="33">
        <f t="shared" si="6"/>
        <v>8.4075624800860084E-13</v>
      </c>
      <c r="L36" s="32" t="e">
        <f t="shared" si="9"/>
        <v>#VALUE!</v>
      </c>
      <c r="M36" s="33" t="e">
        <f t="shared" si="7"/>
        <v>#VALUE!</v>
      </c>
      <c r="N36" s="3"/>
    </row>
    <row r="37" spans="1:14">
      <c r="A37" s="9" t="s">
        <v>22</v>
      </c>
      <c r="B37" s="11" t="s">
        <v>80</v>
      </c>
      <c r="E37" s="29">
        <f t="shared" si="2"/>
        <v>620.32621777801421</v>
      </c>
      <c r="F37" s="29">
        <f t="shared" si="3"/>
        <v>3454.5277816704529</v>
      </c>
      <c r="G37" s="29" t="e">
        <f>E37*'Data Summary'!$B$18*(AVERAGE($J$6:$J$21)+273.15)/(AVERAGE($I$6:$I$21))*($I$48/$I$49)</f>
        <v>#VALUE!</v>
      </c>
      <c r="H37" s="31" t="e">
        <f t="shared" si="8"/>
        <v>#VALUE!</v>
      </c>
      <c r="I37" s="32" t="e">
        <f t="shared" si="4"/>
        <v>#VALUE!</v>
      </c>
      <c r="J37" s="33">
        <f t="shared" si="5"/>
        <v>-9.9258841239999952E-11</v>
      </c>
      <c r="K37" s="33">
        <f t="shared" si="6"/>
        <v>6.1158152031608188E-13</v>
      </c>
      <c r="L37" s="32" t="e">
        <f t="shared" si="9"/>
        <v>#VALUE!</v>
      </c>
      <c r="M37" s="33" t="e">
        <f t="shared" si="7"/>
        <v>#VALUE!</v>
      </c>
    </row>
    <row r="38" spans="1:14">
      <c r="A38" s="42" t="s">
        <v>11</v>
      </c>
      <c r="B38" s="43"/>
      <c r="E38" s="29">
        <f t="shared" si="2"/>
        <v>610.47976987677589</v>
      </c>
      <c r="F38" s="29">
        <f t="shared" si="3"/>
        <v>3400.1753892556167</v>
      </c>
      <c r="G38" s="29" t="e">
        <f>E38*'Data Summary'!$B$18*(AVERAGE($J$6:$J$21)+273.15)/(AVERAGE($I$6:$I$21))*($I$48/$I$49)</f>
        <v>#VALUE!</v>
      </c>
      <c r="H38" s="31" t="e">
        <f t="shared" si="8"/>
        <v>#VALUE!</v>
      </c>
      <c r="I38" s="32" t="e">
        <f t="shared" si="4"/>
        <v>#VALUE!</v>
      </c>
      <c r="J38" s="33">
        <f t="shared" si="5"/>
        <v>-7.1623844422000022E-11</v>
      </c>
      <c r="K38" s="33">
        <f t="shared" si="6"/>
        <v>4.5583853638259498E-13</v>
      </c>
      <c r="L38" s="32" t="e">
        <f t="shared" si="9"/>
        <v>#VALUE!</v>
      </c>
      <c r="M38" s="33" t="e">
        <f t="shared" si="7"/>
        <v>#VALUE!</v>
      </c>
    </row>
    <row r="39" spans="1:14">
      <c r="A39" s="46"/>
      <c r="B39" s="47"/>
      <c r="E39" s="29">
        <f t="shared" si="2"/>
        <v>600.63332197553757</v>
      </c>
      <c r="F39" s="29">
        <f t="shared" si="3"/>
        <v>3345.4291389247319</v>
      </c>
      <c r="G39" s="29" t="e">
        <f>E39*'Data Summary'!$B$18*(AVERAGE($J$6:$J$21)+273.15)/(AVERAGE($I$6:$I$21))*($I$48/$I$49)</f>
        <v>#VALUE!</v>
      </c>
      <c r="H39" s="31" t="e">
        <f t="shared" si="8"/>
        <v>#VALUE!</v>
      </c>
      <c r="I39" s="32" t="e">
        <f t="shared" si="4"/>
        <v>#VALUE!</v>
      </c>
      <c r="J39" s="33">
        <f t="shared" si="5"/>
        <v>-4.9381014929999989E-11</v>
      </c>
      <c r="K39" s="33">
        <f t="shared" si="6"/>
        <v>4.1016074702994841E-13</v>
      </c>
      <c r="L39" s="32" t="e">
        <f t="shared" si="9"/>
        <v>#VALUE!</v>
      </c>
      <c r="M39" s="33" t="e">
        <f t="shared" si="7"/>
        <v>#VALUE!</v>
      </c>
      <c r="N39" s="3"/>
    </row>
    <row r="40" spans="1:14">
      <c r="A40" s="44"/>
      <c r="B40" s="45"/>
      <c r="E40" s="29">
        <f t="shared" si="2"/>
        <v>590.78687407429925</v>
      </c>
      <c r="F40" s="29">
        <f t="shared" si="3"/>
        <v>3290.8798175518709</v>
      </c>
      <c r="G40" s="29" t="e">
        <f>E40*'Data Summary'!$B$18*(AVERAGE($J$6:$J$21)+273.15)/(AVERAGE($I$6:$I$21))*($I$48/$I$49)</f>
        <v>#VALUE!</v>
      </c>
      <c r="H40" s="31" t="e">
        <f t="shared" si="8"/>
        <v>#VALUE!</v>
      </c>
      <c r="I40" s="32" t="e">
        <f t="shared" si="4"/>
        <v>#VALUE!</v>
      </c>
      <c r="J40" s="33">
        <f t="shared" si="5"/>
        <v>-3.5672655340000021E-11</v>
      </c>
      <c r="K40" s="33">
        <f t="shared" si="6"/>
        <v>2.2338404990590689E-13</v>
      </c>
      <c r="L40" s="32" t="e">
        <f t="shared" si="9"/>
        <v>#VALUE!</v>
      </c>
      <c r="M40" s="33" t="e">
        <f t="shared" si="7"/>
        <v>#VALUE!</v>
      </c>
      <c r="N40" s="3"/>
    </row>
    <row r="41" spans="1:14">
      <c r="A41" s="9" t="s">
        <v>56</v>
      </c>
      <c r="B41" s="11" t="s">
        <v>80</v>
      </c>
      <c r="E41" s="29">
        <f t="shared" si="2"/>
        <v>580.94042617306093</v>
      </c>
      <c r="F41" s="29">
        <f t="shared" si="3"/>
        <v>3235.9366382629619</v>
      </c>
      <c r="G41" s="29" t="e">
        <f>E41*'Data Summary'!$B$18*(AVERAGE($J$6:$J$21)+273.15)/(AVERAGE($I$6:$I$21))*($I$48/$I$49)</f>
        <v>#VALUE!</v>
      </c>
      <c r="H41" s="31" t="e">
        <f t="shared" si="8"/>
        <v>#VALUE!</v>
      </c>
      <c r="I41" s="32" t="e">
        <f t="shared" si="4"/>
        <v>#VALUE!</v>
      </c>
      <c r="J41" s="33">
        <f t="shared" si="5"/>
        <v>-2.4971313959999993E-11</v>
      </c>
      <c r="K41" s="33">
        <f t="shared" si="6"/>
        <v>1.9390296851506466E-13</v>
      </c>
      <c r="L41" s="32" t="e">
        <f t="shared" si="9"/>
        <v>#VALUE!</v>
      </c>
      <c r="M41" s="33" t="e">
        <f t="shared" si="7"/>
        <v>#VALUE!</v>
      </c>
      <c r="N41" s="3"/>
    </row>
    <row r="42" spans="1:14">
      <c r="A42" s="9" t="s">
        <v>24</v>
      </c>
      <c r="B42" s="11" t="s">
        <v>80</v>
      </c>
      <c r="E42" s="29">
        <f t="shared" si="2"/>
        <v>571.09397827182261</v>
      </c>
      <c r="F42" s="29">
        <f t="shared" si="3"/>
        <v>3181.3873168901014</v>
      </c>
      <c r="G42" s="29" t="e">
        <f>E42*'Data Summary'!$B$18*(AVERAGE($J$6:$J$21)+273.15)/(AVERAGE($I$6:$I$21))*($I$48/$I$49)</f>
        <v>#VALUE!</v>
      </c>
      <c r="H42" s="31" t="e">
        <f t="shared" si="8"/>
        <v>#VALUE!</v>
      </c>
      <c r="I42" s="32" t="e">
        <f t="shared" si="4"/>
        <v>#VALUE!</v>
      </c>
      <c r="J42" s="33">
        <f t="shared" si="5"/>
        <v>-1.7635102588500012E-11</v>
      </c>
      <c r="K42" s="33">
        <f t="shared" si="6"/>
        <v>1.3736209756441534E-13</v>
      </c>
      <c r="L42" s="32" t="e">
        <f t="shared" si="9"/>
        <v>#VALUE!</v>
      </c>
      <c r="M42" s="33" t="e">
        <f t="shared" si="7"/>
        <v>#VALUE!</v>
      </c>
      <c r="N42" s="3"/>
    </row>
    <row r="43" spans="1:14">
      <c r="A43" s="42" t="s">
        <v>12</v>
      </c>
      <c r="B43" s="43"/>
      <c r="E43" s="29">
        <f t="shared" si="2"/>
        <v>561.24753037058429</v>
      </c>
      <c r="F43" s="29">
        <f t="shared" si="3"/>
        <v>3126.8379955172409</v>
      </c>
      <c r="G43" s="29" t="e">
        <f>E43*'Data Summary'!$B$18*(AVERAGE($J$6:$J$21)+273.15)/(AVERAGE($I$6:$I$21))*($I$48/$I$49)</f>
        <v>#VALUE!</v>
      </c>
      <c r="H43" s="31" t="e">
        <f t="shared" si="8"/>
        <v>#VALUE!</v>
      </c>
      <c r="I43" s="32" t="e">
        <f t="shared" si="4"/>
        <v>#VALUE!</v>
      </c>
      <c r="J43" s="33">
        <f t="shared" si="5"/>
        <v>-1.2493046759999996E-11</v>
      </c>
      <c r="K43" s="33">
        <f t="shared" si="6"/>
        <v>1.2140357444976069E-13</v>
      </c>
      <c r="L43" s="32" t="e">
        <f t="shared" si="9"/>
        <v>#VALUE!</v>
      </c>
      <c r="M43" s="33" t="e">
        <f t="shared" si="7"/>
        <v>#VALUE!</v>
      </c>
      <c r="N43" s="3"/>
    </row>
    <row r="44" spans="1:14">
      <c r="A44" s="44"/>
      <c r="B44" s="45"/>
      <c r="E44" s="29">
        <f t="shared" si="2"/>
        <v>551.40108246934597</v>
      </c>
      <c r="F44" s="29">
        <f t="shared" si="3"/>
        <v>3072.2886741443808</v>
      </c>
      <c r="G44" s="29" t="e">
        <f>E44*'Data Summary'!$B$18*(AVERAGE($J$6:$J$21)+273.15)/(AVERAGE($I$6:$I$21))*($I$48/$I$49)</f>
        <v>#VALUE!</v>
      </c>
      <c r="H44" s="31" t="e">
        <f t="shared" si="8"/>
        <v>#VALUE!</v>
      </c>
      <c r="I44" s="32" t="e">
        <f t="shared" si="4"/>
        <v>#VALUE!</v>
      </c>
      <c r="J44" s="33">
        <f t="shared" si="5"/>
        <v>-9.3166363950000003E-12</v>
      </c>
      <c r="K44" s="33">
        <f t="shared" si="6"/>
        <v>1.0327620716968736E-13</v>
      </c>
      <c r="L44" s="32" t="e">
        <f t="shared" si="9"/>
        <v>#VALUE!</v>
      </c>
      <c r="M44" s="33" t="e">
        <f t="shared" si="7"/>
        <v>#VALUE!</v>
      </c>
      <c r="N44" s="3"/>
    </row>
    <row r="45" spans="1:14">
      <c r="A45" s="9" t="s">
        <v>13</v>
      </c>
      <c r="B45" s="11" t="s">
        <v>80</v>
      </c>
      <c r="E45" s="29">
        <f t="shared" si="2"/>
        <v>541.55463456810764</v>
      </c>
      <c r="F45" s="29">
        <f t="shared" si="3"/>
        <v>3017.7393527715208</v>
      </c>
      <c r="G45" s="29" t="e">
        <f>E45*'Data Summary'!$B$18*(AVERAGE($J$6:$J$21)+273.15)/(AVERAGE($I$6:$I$21))*($I$48/$I$49)</f>
        <v>#VALUE!</v>
      </c>
      <c r="H45" s="31" t="e">
        <f t="shared" si="8"/>
        <v>#VALUE!</v>
      </c>
      <c r="I45" s="32" t="e">
        <f t="shared" si="4"/>
        <v>#VALUE!</v>
      </c>
      <c r="J45" s="33">
        <f t="shared" si="5"/>
        <v>-6.7973359679999981E-12</v>
      </c>
      <c r="K45" s="33">
        <f t="shared" si="6"/>
        <v>1.4772112769227624E-13</v>
      </c>
      <c r="L45" s="32" t="e">
        <f t="shared" si="9"/>
        <v>#VALUE!</v>
      </c>
      <c r="M45" s="33" t="e">
        <f t="shared" si="7"/>
        <v>#VALUE!</v>
      </c>
      <c r="N45" s="3"/>
    </row>
    <row r="46" spans="1:14">
      <c r="A46" s="9" t="s">
        <v>30</v>
      </c>
      <c r="B46" s="11" t="s">
        <v>80</v>
      </c>
      <c r="N46" s="3"/>
    </row>
    <row r="47" spans="1:14">
      <c r="A47" s="9" t="s">
        <v>31</v>
      </c>
      <c r="B47" s="11" t="s">
        <v>80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>
      <c r="A49" s="9" t="s">
        <v>71</v>
      </c>
      <c r="B49" s="11" t="s">
        <v>80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e">
        <f t="shared" ref="L49:L63" si="10">CONCATENATE(E31,",",L31,",",M31)</f>
        <v>#VALUE!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974</v>
      </c>
      <c r="L50" s="35" t="e">
        <f t="shared" si="10"/>
        <v>#VALUE!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e">
        <f t="shared" si="10"/>
        <v>#VALUE!</v>
      </c>
    </row>
    <row r="52" spans="1:14">
      <c r="E52" s="8" t="s">
        <v>78</v>
      </c>
      <c r="F52" s="30" t="e">
        <f>EXP(INDEX(LINEST(LN(L30:L45),E30:E45),1,2))</f>
        <v>#VALUE!</v>
      </c>
      <c r="L52" s="35" t="e">
        <f t="shared" si="10"/>
        <v>#VALUE!</v>
      </c>
    </row>
    <row r="53" spans="1:14">
      <c r="E53" s="8" t="s">
        <v>79</v>
      </c>
      <c r="F53" s="30" t="e">
        <f>INDEX(LINEST(LN(L30:L45),E30:E45),1)</f>
        <v>#VALUE!</v>
      </c>
      <c r="L53" s="35" t="e">
        <f t="shared" si="10"/>
        <v>#VALUE!</v>
      </c>
      <c r="N53" s="3"/>
    </row>
    <row r="54" spans="1:14">
      <c r="L54" s="35" t="e">
        <f t="shared" si="10"/>
        <v>#VALUE!</v>
      </c>
      <c r="N54" s="3"/>
    </row>
    <row r="55" spans="1:14">
      <c r="L55" s="35" t="e">
        <f t="shared" si="10"/>
        <v>#VALUE!</v>
      </c>
      <c r="N55" s="3"/>
    </row>
    <row r="56" spans="1:14">
      <c r="L56" s="35" t="e">
        <f t="shared" si="10"/>
        <v>#VALUE!</v>
      </c>
      <c r="N56" s="3"/>
    </row>
    <row r="57" spans="1:14">
      <c r="L57" s="35" t="e">
        <f t="shared" si="10"/>
        <v>#VALUE!</v>
      </c>
      <c r="N57" s="3"/>
    </row>
    <row r="58" spans="1:14">
      <c r="L58" s="35" t="e">
        <f t="shared" si="10"/>
        <v>#VALUE!</v>
      </c>
      <c r="N58" s="3"/>
    </row>
    <row r="59" spans="1:14">
      <c r="L59" s="35" t="e">
        <f t="shared" si="10"/>
        <v>#VALUE!</v>
      </c>
      <c r="N59" s="3"/>
    </row>
    <row r="60" spans="1:14">
      <c r="L60" s="35" t="e">
        <f t="shared" si="10"/>
        <v>#VALUE!</v>
      </c>
    </row>
    <row r="61" spans="1:14">
      <c r="L61" s="35" t="e">
        <f t="shared" si="10"/>
        <v>#VALUE!</v>
      </c>
    </row>
    <row r="62" spans="1:14">
      <c r="L62" s="35" t="e">
        <f t="shared" si="10"/>
        <v>#VALUE!</v>
      </c>
    </row>
    <row r="63" spans="1:14">
      <c r="L63" s="35" t="e">
        <f t="shared" si="10"/>
        <v>#VALUE!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2018-07-12T13:30:33Z</dcterms:modified>
</cp:coreProperties>
</file>