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Effective Gain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<sst xmlns="http://schemas.openxmlformats.org/spreadsheetml/2006/main" count="478" uniqueCount="96">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</sst>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689.3911221360505</c:v>
                </c:pt>
                <c:pt idx="1">
                  <c:v>679.5426775341068</c:v>
                </c:pt>
                <c:pt idx="2">
                  <c:v>669.6942329321633</c:v>
                </c:pt>
                <c:pt idx="3">
                  <c:v>659.8457883302198</c:v>
                </c:pt>
                <c:pt idx="4">
                  <c:v>649.9973437282761</c:v>
                </c:pt>
                <c:pt idx="5">
                  <c:v>640.1488991263325</c:v>
                </c:pt>
                <c:pt idx="6">
                  <c:v>630.300454524389</c:v>
                </c:pt>
                <c:pt idx="7">
                  <c:v>620.4520099224454</c:v>
                </c:pt>
                <c:pt idx="8">
                  <c:v>610.6035653205018</c:v>
                </c:pt>
                <c:pt idx="9">
                  <c:v>600.7551207185583</c:v>
                </c:pt>
                <c:pt idx="10">
                  <c:v>590.9066761166147</c:v>
                </c:pt>
                <c:pt idx="11">
                  <c:v>581.058231514671</c:v>
                </c:pt>
                <c:pt idx="12">
                  <c:v>571.2097869127275</c:v>
                </c:pt>
                <c:pt idx="13">
                  <c:v>561.3613423107839</c:v>
                </c:pt>
                <c:pt idx="14">
                  <c:v>551.5128977088403</c:v>
                </c:pt>
                <c:pt idx="15">
                  <c:v>541.6644531068967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47600"/>
        <c:axId val="-209930368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689.3911221360505</c:v>
                </c:pt>
                <c:pt idx="1">
                  <c:v>679.5426775341068</c:v>
                </c:pt>
                <c:pt idx="2">
                  <c:v>669.6942329321633</c:v>
                </c:pt>
                <c:pt idx="3">
                  <c:v>659.8457883302198</c:v>
                </c:pt>
                <c:pt idx="4">
                  <c:v>649.9973437282761</c:v>
                </c:pt>
                <c:pt idx="5">
                  <c:v>640.1488991263325</c:v>
                </c:pt>
                <c:pt idx="6">
                  <c:v>630.300454524389</c:v>
                </c:pt>
                <c:pt idx="7">
                  <c:v>620.4520099224454</c:v>
                </c:pt>
                <c:pt idx="8">
                  <c:v>610.6035653205018</c:v>
                </c:pt>
                <c:pt idx="9">
                  <c:v>600.7551207185583</c:v>
                </c:pt>
                <c:pt idx="10">
                  <c:v>590.9066761166147</c:v>
                </c:pt>
                <c:pt idx="11">
                  <c:v>581.058231514671</c:v>
                </c:pt>
                <c:pt idx="12">
                  <c:v>571.2097869127275</c:v>
                </c:pt>
                <c:pt idx="13">
                  <c:v>561.3613423107839</c:v>
                </c:pt>
                <c:pt idx="14">
                  <c:v>551.5128977088403</c:v>
                </c:pt>
                <c:pt idx="15">
                  <c:v>541.6644531068967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039088"/>
        <c:axId val="-2132799920"/>
      </c:scatterChart>
      <c:valAx>
        <c:axId val="-2100947600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303680"/>
        <c:crosses val="autoZero"/>
        <c:crossBetween val="midCat"/>
      </c:valAx>
      <c:valAx>
        <c:axId val="-2099303680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47600"/>
        <c:crosses val="autoZero"/>
        <c:crossBetween val="midCat"/>
      </c:valAx>
      <c:valAx>
        <c:axId val="-21327999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00039088"/>
        <c:crosses val="max"/>
        <c:crossBetween val="midCat"/>
      </c:valAx>
      <c:valAx>
        <c:axId val="-210003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279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B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 x14ac:dyDescent="0.2">
      <c r="A2" s="9" t="s">
        <v>53</v>
      </c>
      <c r="B2" s="11" t="s">
        <v>80</v>
      </c>
      <c r="C2" s="37" t="s">
        <v>95</v>
      </c>
      <c r="D2" s="38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 x14ac:dyDescent="0.2">
      <c r="A3" s="42" t="s">
        <v>1</v>
      </c>
      <c r="B3" s="43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6" t="s">
        <v>60</v>
      </c>
      <c r="F6" s="13">
        <v>3486</v>
      </c>
      <c r="G6" s="14">
        <v>700</v>
      </c>
      <c r="H6" s="15">
        <v>0.77916666666666667</v>
      </c>
      <c r="I6" s="16">
        <v>978.85</v>
      </c>
      <c r="J6" s="17">
        <v>23.58</v>
      </c>
      <c r="K6" s="18">
        <v>320</v>
      </c>
      <c r="L6" s="12">
        <v>17.888543819999999</v>
      </c>
      <c r="M6" s="14">
        <v>2046127</v>
      </c>
      <c r="N6" s="23">
        <v>1430.4290000000001</v>
      </c>
      <c r="O6" s="41">
        <v>-3.5199999999999999E-12</v>
      </c>
      <c r="P6" s="41">
        <v>5.0099999999999999E-12</v>
      </c>
      <c r="Q6" s="41">
        <v>-3.92E-8</v>
      </c>
      <c r="R6" s="41">
        <v>7.7600000000000001E-10</v>
      </c>
    </row>
    <row r="7" spans="1:18" x14ac:dyDescent="0.2">
      <c r="A7" s="9" t="s">
        <v>3</v>
      </c>
      <c r="B7" s="11" t="s">
        <v>80</v>
      </c>
      <c r="C7"/>
      <c r="D7"/>
      <c r="E7" s="57"/>
      <c r="F7" s="13">
        <v>3436.2</v>
      </c>
      <c r="G7" s="14">
        <v>690</v>
      </c>
      <c r="H7" s="15">
        <v>0.78333333333333333</v>
      </c>
      <c r="I7" s="16">
        <v>978.85</v>
      </c>
      <c r="J7" s="17">
        <v>23.64</v>
      </c>
      <c r="K7" s="18">
        <v>306</v>
      </c>
      <c r="L7" s="12">
        <v>17.492855680000002</v>
      </c>
      <c r="M7" s="36">
        <v>1863581</v>
      </c>
      <c r="N7" s="23">
        <v>1365.1304</v>
      </c>
      <c r="O7" s="41">
        <v>-3.3800000000000001E-12</v>
      </c>
      <c r="P7" s="41">
        <v>4.2999999999999999E-12</v>
      </c>
      <c r="Q7" s="41">
        <v>-2.6499999999999999E-8</v>
      </c>
      <c r="R7" s="41">
        <v>5.1099999999999999E-10</v>
      </c>
    </row>
    <row r="8" spans="1:18" x14ac:dyDescent="0.2">
      <c r="A8" s="9" t="s">
        <v>28</v>
      </c>
      <c r="B8" s="11" t="s">
        <v>80</v>
      </c>
      <c r="C8"/>
      <c r="D8"/>
      <c r="E8" s="57"/>
      <c r="F8" s="13">
        <v>3386.4</v>
      </c>
      <c r="G8" s="14">
        <v>680</v>
      </c>
      <c r="H8" s="15">
        <v>0.78749999999999998</v>
      </c>
      <c r="I8" s="16">
        <v>978.88</v>
      </c>
      <c r="J8" s="17">
        <v>23.71</v>
      </c>
      <c r="K8" s="18">
        <v>269</v>
      </c>
      <c r="L8" s="12">
        <v>16.401219470000001</v>
      </c>
      <c r="M8" s="36">
        <v>1820608</v>
      </c>
      <c r="N8" s="23">
        <v>1349.2991</v>
      </c>
      <c r="O8" s="41">
        <v>-2.4299999999999999E-12</v>
      </c>
      <c r="P8" s="41">
        <v>2.5700000000000002E-12</v>
      </c>
      <c r="Q8" s="41">
        <v>-1.7900000000000001E-8</v>
      </c>
      <c r="R8" s="41">
        <v>3.43E-10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7"/>
      <c r="F9" s="13">
        <v>3336.6</v>
      </c>
      <c r="G9" s="14">
        <v>670</v>
      </c>
      <c r="H9" s="15">
        <v>0.79236111111111107</v>
      </c>
      <c r="I9" s="16">
        <v>978.89</v>
      </c>
      <c r="J9" s="17">
        <v>23.87</v>
      </c>
      <c r="K9" s="18">
        <v>278</v>
      </c>
      <c r="L9" s="12">
        <v>16.673331999999998</v>
      </c>
      <c r="M9" s="14">
        <v>1790991</v>
      </c>
      <c r="N9" s="23">
        <v>1338.2791</v>
      </c>
      <c r="O9" s="41">
        <v>-1.3600000000000001E-12</v>
      </c>
      <c r="P9" s="41">
        <v>1.1000000000000001E-11</v>
      </c>
      <c r="Q9" s="41">
        <v>-1.22E-8</v>
      </c>
      <c r="R9" s="41">
        <v>2.31E-10</v>
      </c>
    </row>
    <row r="10" spans="1:18" x14ac:dyDescent="0.2">
      <c r="A10" s="42" t="s">
        <v>23</v>
      </c>
      <c r="B10" s="43"/>
      <c r="C10" s="4"/>
      <c r="D10" s="6"/>
      <c r="E10" s="57"/>
      <c r="F10" s="13">
        <v>3286.8</v>
      </c>
      <c r="G10" s="14">
        <v>660</v>
      </c>
      <c r="H10" s="15">
        <v>0.7993055555555556</v>
      </c>
      <c r="I10" s="16">
        <v>978.91</v>
      </c>
      <c r="J10" s="17">
        <v>23.77</v>
      </c>
      <c r="K10" s="18">
        <v>187</v>
      </c>
      <c r="L10" s="12">
        <v>13.674794329999999</v>
      </c>
      <c r="M10" s="14">
        <v>1764213</v>
      </c>
      <c r="N10" s="23">
        <v>1328.2367999999999</v>
      </c>
      <c r="O10" s="41">
        <v>-1.46E-12</v>
      </c>
      <c r="P10" s="41">
        <v>1.9699999999999999E-12</v>
      </c>
      <c r="Q10" s="41">
        <v>-8.3699999999999998E-9</v>
      </c>
      <c r="R10" s="41">
        <v>1.49E-10</v>
      </c>
    </row>
    <row r="11" spans="1:18" x14ac:dyDescent="0.2">
      <c r="A11" s="44"/>
      <c r="B11" s="45"/>
      <c r="C11" s="4"/>
      <c r="D11" s="6"/>
      <c r="E11" s="57"/>
      <c r="F11" s="13">
        <v>3237</v>
      </c>
      <c r="G11" s="14">
        <v>650</v>
      </c>
      <c r="H11" s="15">
        <v>0.8041666666666667</v>
      </c>
      <c r="I11" s="16">
        <v>978.91</v>
      </c>
      <c r="J11" s="17">
        <v>23.9</v>
      </c>
      <c r="K11" s="18">
        <v>208</v>
      </c>
      <c r="L11" s="12">
        <v>14.422205099999999</v>
      </c>
      <c r="M11" s="14">
        <v>1739643</v>
      </c>
      <c r="N11" s="23">
        <v>1318.9553000000001</v>
      </c>
      <c r="O11" s="41">
        <v>-1.32E-12</v>
      </c>
      <c r="P11" s="41">
        <v>2.1900000000000002E-12</v>
      </c>
      <c r="Q11" s="41">
        <v>-5.8800000000000004E-9</v>
      </c>
      <c r="R11" s="41">
        <v>1.0999999999999999E-10</v>
      </c>
    </row>
    <row r="12" spans="1:18" x14ac:dyDescent="0.2">
      <c r="A12" s="9" t="s">
        <v>57</v>
      </c>
      <c r="B12" s="11" t="s">
        <v>80</v>
      </c>
      <c r="C12" s="4"/>
      <c r="D12" s="6"/>
      <c r="E12" s="57"/>
      <c r="F12" s="13">
        <v>3187.2</v>
      </c>
      <c r="G12" s="14">
        <v>640</v>
      </c>
      <c r="H12" s="15">
        <v>0.80833333333333324</v>
      </c>
      <c r="I12" s="16">
        <v>978.92</v>
      </c>
      <c r="J12" s="17">
        <v>23.94</v>
      </c>
      <c r="K12" s="18">
        <v>129</v>
      </c>
      <c r="L12" s="12">
        <v>11.35781669</v>
      </c>
      <c r="M12" s="14">
        <v>1707452</v>
      </c>
      <c r="N12" s="23">
        <v>1306.6950999999999</v>
      </c>
      <c r="O12" s="41">
        <v>-9.9799999999999999E-13</v>
      </c>
      <c r="P12" s="41">
        <v>1.8199999999999999E-12</v>
      </c>
      <c r="Q12" s="41">
        <v>-4.1199999999999998E-9</v>
      </c>
      <c r="R12" s="41">
        <v>8.3900000000000002E-11</v>
      </c>
    </row>
    <row r="13" spans="1:18" x14ac:dyDescent="0.2">
      <c r="A13" s="9" t="s">
        <v>45</v>
      </c>
      <c r="B13" s="11" t="s">
        <v>80</v>
      </c>
      <c r="C13" s="4"/>
      <c r="D13" s="6"/>
      <c r="E13" s="57"/>
      <c r="F13" s="13">
        <v>3137.4</v>
      </c>
      <c r="G13" s="14">
        <v>630</v>
      </c>
      <c r="H13" s="15">
        <v>0.81388888888888899</v>
      </c>
      <c r="I13" s="16">
        <v>978.95</v>
      </c>
      <c r="J13" s="17">
        <v>23.94</v>
      </c>
      <c r="K13" s="18">
        <v>106</v>
      </c>
      <c r="L13" s="12">
        <v>10.29563014</v>
      </c>
      <c r="M13" s="14">
        <v>1660401</v>
      </c>
      <c r="N13" s="23">
        <v>1288.5654999999999</v>
      </c>
      <c r="O13" s="41">
        <v>-7.2600000000000004E-13</v>
      </c>
      <c r="P13" s="41">
        <v>1.42E-12</v>
      </c>
      <c r="Q13" s="41">
        <v>-2.9100000000000001E-9</v>
      </c>
      <c r="R13" s="41">
        <v>5.8E-11</v>
      </c>
    </row>
    <row r="14" spans="1:18" x14ac:dyDescent="0.2">
      <c r="A14" s="9" t="s">
        <v>54</v>
      </c>
      <c r="B14" s="11" t="s">
        <v>80</v>
      </c>
      <c r="C14" s="4"/>
      <c r="D14" s="6"/>
      <c r="E14" s="57"/>
      <c r="F14" s="13">
        <v>3087.6</v>
      </c>
      <c r="G14" s="14">
        <v>620</v>
      </c>
      <c r="H14" s="15">
        <v>0.81805555555555554</v>
      </c>
      <c r="I14" s="16">
        <v>978.98</v>
      </c>
      <c r="J14" s="17">
        <v>23.95</v>
      </c>
      <c r="K14" s="18">
        <v>115</v>
      </c>
      <c r="L14" s="12">
        <v>10.72380529</v>
      </c>
      <c r="M14" s="14">
        <v>1577365</v>
      </c>
      <c r="N14" s="23">
        <v>1255.9319</v>
      </c>
      <c r="O14" s="41">
        <v>-1.3899999999999999E-12</v>
      </c>
      <c r="P14" s="41">
        <v>1.37E-12</v>
      </c>
      <c r="Q14" s="41">
        <v>-2.0200000000000001E-9</v>
      </c>
      <c r="R14" s="41">
        <v>3.6799999999999998E-11</v>
      </c>
    </row>
    <row r="15" spans="1:18" x14ac:dyDescent="0.2">
      <c r="A15" s="9" t="s">
        <v>55</v>
      </c>
      <c r="B15" s="11" t="s">
        <v>80</v>
      </c>
      <c r="C15" s="4"/>
      <c r="D15" s="6"/>
      <c r="E15" s="57"/>
      <c r="F15" s="13">
        <v>3037.8</v>
      </c>
      <c r="G15" s="14">
        <v>610</v>
      </c>
      <c r="H15" s="15">
        <v>0.82361111111111107</v>
      </c>
      <c r="I15" s="16">
        <v>979.01</v>
      </c>
      <c r="J15" s="17">
        <v>23.94</v>
      </c>
      <c r="K15" s="18">
        <v>78</v>
      </c>
      <c r="L15" s="12">
        <v>8.8317608659999998</v>
      </c>
      <c r="M15" s="14">
        <v>1401605</v>
      </c>
      <c r="N15" s="23">
        <v>1183.894</v>
      </c>
      <c r="O15" s="41">
        <v>-1.24E-13</v>
      </c>
      <c r="P15" s="41">
        <v>1.8300000000000001E-11</v>
      </c>
      <c r="Q15" s="41">
        <v>-1.4599999999999999E-9</v>
      </c>
      <c r="R15" s="41">
        <v>2.5699999999999999E-11</v>
      </c>
    </row>
    <row r="16" spans="1:18" x14ac:dyDescent="0.2">
      <c r="A16" s="9" t="s">
        <v>49</v>
      </c>
      <c r="B16" s="11" t="s">
        <v>80</v>
      </c>
      <c r="C16" s="4"/>
      <c r="D16" s="6"/>
      <c r="E16" s="57"/>
      <c r="F16" s="13">
        <v>2988</v>
      </c>
      <c r="G16" s="14">
        <v>600</v>
      </c>
      <c r="H16" s="15">
        <v>0.82916666666666661</v>
      </c>
      <c r="I16" s="16">
        <v>979.02</v>
      </c>
      <c r="J16" s="17">
        <v>23.94</v>
      </c>
      <c r="K16" s="18">
        <v>35</v>
      </c>
      <c r="L16" s="12">
        <v>5.9160797829999998</v>
      </c>
      <c r="M16" s="14">
        <v>869033</v>
      </c>
      <c r="N16" s="23">
        <v>932.21938999999998</v>
      </c>
      <c r="O16" s="41">
        <v>-1.2600000000000001E-12</v>
      </c>
      <c r="P16" s="41">
        <v>2.88E-11</v>
      </c>
      <c r="Q16" s="41">
        <v>-1.0399999999999999E-9</v>
      </c>
      <c r="R16" s="41">
        <v>1.9399999999999999E-11</v>
      </c>
    </row>
    <row r="17" spans="1:20" x14ac:dyDescent="0.2">
      <c r="A17" s="9" t="s">
        <v>62</v>
      </c>
      <c r="B17" s="11" t="s">
        <v>80</v>
      </c>
      <c r="C17" s="4"/>
      <c r="D17" s="6"/>
      <c r="E17" s="57"/>
      <c r="F17" s="13">
        <v>2938.2</v>
      </c>
      <c r="G17" s="14">
        <v>590</v>
      </c>
      <c r="H17" s="15">
        <v>0.8340277777777777</v>
      </c>
      <c r="I17" s="16">
        <v>979.02</v>
      </c>
      <c r="J17" s="17">
        <v>23.94</v>
      </c>
      <c r="K17" s="18">
        <v>47</v>
      </c>
      <c r="L17" s="12">
        <v>6.8556546000000003</v>
      </c>
      <c r="M17" s="14">
        <v>545718</v>
      </c>
      <c r="N17" s="23">
        <v>738.72727999999995</v>
      </c>
      <c r="O17" s="41">
        <v>-2.0999999999999999E-13</v>
      </c>
      <c r="P17" s="41">
        <v>1.3899999999999999E-12</v>
      </c>
      <c r="Q17" s="41">
        <v>-7.4100000000000003E-10</v>
      </c>
      <c r="R17" s="41">
        <v>1.35E-11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7"/>
      <c r="F18" s="13">
        <v>2888.4</v>
      </c>
      <c r="G18" s="14">
        <v>580</v>
      </c>
      <c r="H18" s="15">
        <v>0.84097222222222223</v>
      </c>
      <c r="I18" s="16">
        <v>979.06</v>
      </c>
      <c r="J18" s="17">
        <v>23.94</v>
      </c>
      <c r="K18" s="18">
        <v>21</v>
      </c>
      <c r="L18" s="12">
        <v>4.5825756950000001</v>
      </c>
      <c r="M18" s="14">
        <v>330974</v>
      </c>
      <c r="N18" s="23">
        <v>575.30340000000001</v>
      </c>
      <c r="O18" s="41">
        <v>-1.71E-12</v>
      </c>
      <c r="P18" s="41">
        <v>1.33E-12</v>
      </c>
      <c r="Q18" s="41">
        <v>-5.4499999999999998E-10</v>
      </c>
      <c r="R18" s="41">
        <v>9.1899999999999994E-12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7"/>
      <c r="F19" s="13">
        <v>2838.6</v>
      </c>
      <c r="G19" s="14">
        <v>570</v>
      </c>
      <c r="H19" s="15">
        <v>0.84444444444444444</v>
      </c>
      <c r="I19" s="16">
        <v>979.09</v>
      </c>
      <c r="J19" s="17">
        <v>23.94</v>
      </c>
      <c r="K19" s="18">
        <v>12</v>
      </c>
      <c r="L19" s="12">
        <v>3.4641016150000001</v>
      </c>
      <c r="M19" s="14">
        <v>111576</v>
      </c>
      <c r="N19" s="23">
        <v>334.02994000000001</v>
      </c>
      <c r="O19" s="41">
        <v>-4.8800000000000004E-13</v>
      </c>
      <c r="P19" s="41">
        <v>2.6000000000000001E-11</v>
      </c>
      <c r="Q19" s="41">
        <v>-3.7999999999999998E-10</v>
      </c>
      <c r="R19" s="41">
        <v>7.9599999999999992E-12</v>
      </c>
    </row>
    <row r="20" spans="1:20" x14ac:dyDescent="0.2">
      <c r="A20" s="9" t="s">
        <v>65</v>
      </c>
      <c r="B20" s="11" t="s">
        <v>80</v>
      </c>
      <c r="C20" s="4"/>
      <c r="D20" s="6"/>
      <c r="E20" s="57"/>
      <c r="F20" s="13">
        <v>2788.8</v>
      </c>
      <c r="G20" s="14">
        <v>560</v>
      </c>
      <c r="H20" s="15">
        <v>0.84861111111111109</v>
      </c>
      <c r="I20" s="16">
        <v>979.12</v>
      </c>
      <c r="J20" s="17">
        <v>23.95</v>
      </c>
      <c r="K20" s="18">
        <v>17</v>
      </c>
      <c r="L20" s="12">
        <v>4.1231056260000001</v>
      </c>
      <c r="M20" s="14">
        <v>13174</v>
      </c>
      <c r="N20" s="23">
        <v>114.77804999999999</v>
      </c>
      <c r="O20" s="41">
        <v>-9.0299999999999999E-13</v>
      </c>
      <c r="P20" s="41">
        <v>1.3100000000000001E-12</v>
      </c>
      <c r="Q20" s="41">
        <v>-2.7399999999999998E-10</v>
      </c>
      <c r="R20" s="41">
        <v>5.4699999999999999E-12</v>
      </c>
    </row>
    <row r="21" spans="1:20" x14ac:dyDescent="0.2">
      <c r="A21" s="9" t="s">
        <v>66</v>
      </c>
      <c r="B21" s="11" t="s">
        <v>80</v>
      </c>
      <c r="C21" s="4"/>
      <c r="D21" s="6"/>
      <c r="E21" s="58"/>
      <c r="F21" s="13">
        <v>2739</v>
      </c>
      <c r="G21" s="14">
        <v>550</v>
      </c>
      <c r="H21" s="15">
        <v>0.85277777777777775</v>
      </c>
      <c r="I21" s="16">
        <v>979.11</v>
      </c>
      <c r="J21" s="17">
        <v>23.95</v>
      </c>
      <c r="K21" s="18">
        <v>25</v>
      </c>
      <c r="L21" s="12">
        <v>5</v>
      </c>
      <c r="M21" s="14">
        <v>546</v>
      </c>
      <c r="N21" s="23">
        <v>23.366643</v>
      </c>
      <c r="O21" s="41">
        <v>-1.9799999999999999E-10</v>
      </c>
      <c r="P21" s="41">
        <v>3.8399999999999998E-12</v>
      </c>
      <c r="Q21" s="41">
        <v>-1.4000000000000001E-12</v>
      </c>
      <c r="R21" s="41">
        <v>1.27E-12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 x14ac:dyDescent="0.2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 x14ac:dyDescent="0.2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0">G6*(AVERAGE($J$6:$J$21)+273.15)/(AVERAGE($I$6:$I$21))*($I$48/$I$49)</f>
        <v>689.39112213605051</v>
      </c>
      <c r="F30" s="29">
        <f t="shared" ref="F30:F45" si="1">F6*(AVERAGE($J$6:$J$21)+273.15)/(AVERAGE($I$6:$I$21))*($I$48/$I$49)</f>
        <v>3433.1677882375311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-3.9196480000000003E-8</v>
      </c>
      <c r="K30" s="33">
        <f>SQRT(P6^2+R6^2)</f>
        <v>7.7601617257631944E-10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0"/>
        <v>679.54267753410682</v>
      </c>
      <c r="F31" s="29">
        <f t="shared" si="1"/>
        <v>3384.1225341198524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2">(1/$B$42)*SQRT(N7^2+L7^2)</f>
        <v>#VALUE!</v>
      </c>
      <c r="J31" s="33">
        <f t="shared" ref="J31:J45" si="3">Q7-O7</f>
        <v>-2.649662E-8</v>
      </c>
      <c r="K31" s="33">
        <f t="shared" ref="K31:K45" si="4">SQRT(P7^2+R7^2)</f>
        <v>5.1101809165625436E-10</v>
      </c>
      <c r="L31" s="32" t="e">
        <f>ABS(J31)/($H$30*$F$24*$L$24)</f>
        <v>#VALUE!</v>
      </c>
      <c r="M31" s="33" t="e">
        <f t="shared" ref="M31:M45" si="5">SQRT( ( 1 / ($H$30*$F$24*$L$24 ) )^2 * (K31^2+J31^2*( ($I$30/$H$30)^2+($F$25/$F$24)^2)))</f>
        <v>#VALUE!</v>
      </c>
    </row>
    <row r="32" spans="1:20" x14ac:dyDescent="0.2">
      <c r="A32" s="42" t="s">
        <v>52</v>
      </c>
      <c r="B32" s="43"/>
      <c r="E32" s="29">
        <f t="shared" si="0"/>
        <v>669.69423293216335</v>
      </c>
      <c r="F32" s="29">
        <f t="shared" si="1"/>
        <v>3335.0772800021732</v>
      </c>
      <c r="G32" s="29" t="e">
        <f>E32*'Data Summary'!$B$18*(AVERAGE($J$6:$J$21)+273.15)/(AVERAGE($I$6:$I$21))*($I$48/$I$49)</f>
        <v>#VALUE!</v>
      </c>
      <c r="H32" s="31" t="e">
        <f t="shared" ref="H32:H45" si="6">(M8-K8)/$B$42</f>
        <v>#VALUE!</v>
      </c>
      <c r="I32" s="32" t="e">
        <f t="shared" si="2"/>
        <v>#VALUE!</v>
      </c>
      <c r="J32" s="33">
        <f t="shared" si="3"/>
        <v>-1.7897570000000001E-8</v>
      </c>
      <c r="K32" s="33">
        <f t="shared" si="4"/>
        <v>3.4300962799898195E-10</v>
      </c>
      <c r="L32" s="32" t="e">
        <f t="shared" ref="L32:L45" si="7">ABS(J32)/($H$30*$F$24*$L$24)</f>
        <v>#VALUE!</v>
      </c>
      <c r="M32" s="33" t="e">
        <f t="shared" si="5"/>
        <v>#VALUE!</v>
      </c>
    </row>
    <row r="33" spans="1:14" x14ac:dyDescent="0.2">
      <c r="A33" s="44"/>
      <c r="B33" s="45"/>
      <c r="E33" s="29">
        <f t="shared" si="0"/>
        <v>659.84578833021976</v>
      </c>
      <c r="F33" s="29">
        <f t="shared" si="1"/>
        <v>3286.0320258844945</v>
      </c>
      <c r="G33" s="29" t="e">
        <f>E33*'Data Summary'!$B$18*(AVERAGE($J$6:$J$21)+273.15)/(AVERAGE($I$6:$I$21))*($I$48/$I$49)</f>
        <v>#VALUE!</v>
      </c>
      <c r="H33" s="31" t="e">
        <f t="shared" si="6"/>
        <v>#VALUE!</v>
      </c>
      <c r="I33" s="32" t="e">
        <f t="shared" si="2"/>
        <v>#VALUE!</v>
      </c>
      <c r="J33" s="33">
        <f t="shared" si="3"/>
        <v>-1.219864E-8</v>
      </c>
      <c r="K33" s="33">
        <f t="shared" si="4"/>
        <v>2.3126175645791503E-10</v>
      </c>
      <c r="L33" s="32" t="e">
        <f t="shared" si="7"/>
        <v>#VALUE!</v>
      </c>
      <c r="M33" s="33" t="e">
        <f t="shared" si="5"/>
        <v>#VALUE!</v>
      </c>
    </row>
    <row r="34" spans="1:14" x14ac:dyDescent="0.2">
      <c r="A34" s="9" t="s">
        <v>56</v>
      </c>
      <c r="B34" s="11" t="s">
        <v>80</v>
      </c>
      <c r="E34" s="29">
        <f t="shared" si="0"/>
        <v>649.99734372827618</v>
      </c>
      <c r="F34" s="29">
        <f t="shared" si="1"/>
        <v>3236.9867717668153</v>
      </c>
      <c r="G34" s="29" t="e">
        <f>E34*'Data Summary'!$B$18*(AVERAGE($J$6:$J$21)+273.15)/(AVERAGE($I$6:$I$21))*($I$48/$I$49)</f>
        <v>#VALUE!</v>
      </c>
      <c r="H34" s="31" t="e">
        <f t="shared" si="6"/>
        <v>#VALUE!</v>
      </c>
      <c r="I34" s="32" t="e">
        <f t="shared" si="2"/>
        <v>#VALUE!</v>
      </c>
      <c r="J34" s="33">
        <f t="shared" si="3"/>
        <v>-8.3685399999999993E-9</v>
      </c>
      <c r="K34" s="33">
        <f t="shared" si="4"/>
        <v>1.4901302258527607E-10</v>
      </c>
      <c r="L34" s="32" t="e">
        <f t="shared" si="7"/>
        <v>#VALUE!</v>
      </c>
      <c r="M34" s="33" t="e">
        <f t="shared" si="5"/>
        <v>#VALUE!</v>
      </c>
    </row>
    <row r="35" spans="1:14" x14ac:dyDescent="0.2">
      <c r="A35" s="9" t="s">
        <v>20</v>
      </c>
      <c r="B35" s="11" t="s">
        <v>80</v>
      </c>
      <c r="E35" s="29">
        <f t="shared" si="0"/>
        <v>640.14889912633259</v>
      </c>
      <c r="F35" s="29">
        <f t="shared" si="1"/>
        <v>3187.9415176491366</v>
      </c>
      <c r="G35" s="29" t="e">
        <f>E35*'Data Summary'!$B$18*(AVERAGE($J$6:$J$21)+273.15)/(AVERAGE($I$6:$I$21))*($I$48/$I$49)</f>
        <v>#VALUE!</v>
      </c>
      <c r="H35" s="31" t="e">
        <f t="shared" si="6"/>
        <v>#VALUE!</v>
      </c>
      <c r="I35" s="32" t="e">
        <f t="shared" si="2"/>
        <v>#VALUE!</v>
      </c>
      <c r="J35" s="33">
        <f t="shared" si="3"/>
        <v>-5.8786800000000006E-9</v>
      </c>
      <c r="K35" s="33">
        <f t="shared" si="4"/>
        <v>1.1002179829470158E-10</v>
      </c>
      <c r="L35" s="32" t="e">
        <f t="shared" si="7"/>
        <v>#VALUE!</v>
      </c>
      <c r="M35" s="33" t="e">
        <f t="shared" si="5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0"/>
        <v>630.30045452438901</v>
      </c>
      <c r="F36" s="29">
        <f t="shared" si="1"/>
        <v>3138.896263531457</v>
      </c>
      <c r="G36" s="29" t="e">
        <f>E36*'Data Summary'!$B$18*(AVERAGE($J$6:$J$21)+273.15)/(AVERAGE($I$6:$I$21))*($I$48/$I$49)</f>
        <v>#VALUE!</v>
      </c>
      <c r="H36" s="31" t="e">
        <f t="shared" si="6"/>
        <v>#VALUE!</v>
      </c>
      <c r="I36" s="32" t="e">
        <f t="shared" si="2"/>
        <v>#VALUE!</v>
      </c>
      <c r="J36" s="33">
        <f t="shared" si="3"/>
        <v>-4.1190020000000002E-9</v>
      </c>
      <c r="K36" s="33">
        <f t="shared" si="4"/>
        <v>8.3919737845157744E-11</v>
      </c>
      <c r="L36" s="32" t="e">
        <f t="shared" si="7"/>
        <v>#VALUE!</v>
      </c>
      <c r="M36" s="33" t="e">
        <f t="shared" si="5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0"/>
        <v>620.45200992244543</v>
      </c>
      <c r="F37" s="29">
        <f t="shared" si="1"/>
        <v>3089.8510094137782</v>
      </c>
      <c r="G37" s="29" t="e">
        <f>E37*'Data Summary'!$B$18*(AVERAGE($J$6:$J$21)+273.15)/(AVERAGE($I$6:$I$21))*($I$48/$I$49)</f>
        <v>#VALUE!</v>
      </c>
      <c r="H37" s="31" t="e">
        <f t="shared" si="6"/>
        <v>#VALUE!</v>
      </c>
      <c r="I37" s="32" t="e">
        <f t="shared" si="2"/>
        <v>#VALUE!</v>
      </c>
      <c r="J37" s="33">
        <f t="shared" si="3"/>
        <v>-2.9092740000000003E-9</v>
      </c>
      <c r="K37" s="33">
        <f t="shared" si="4"/>
        <v>5.8017380154570921E-11</v>
      </c>
      <c r="L37" s="32" t="e">
        <f t="shared" si="7"/>
        <v>#VALUE!</v>
      </c>
      <c r="M37" s="33" t="e">
        <f t="shared" si="5"/>
        <v>#VALUE!</v>
      </c>
    </row>
    <row r="38" spans="1:14" x14ac:dyDescent="0.2">
      <c r="A38" s="42" t="s">
        <v>11</v>
      </c>
      <c r="B38" s="43"/>
      <c r="E38" s="29">
        <f t="shared" si="0"/>
        <v>610.60356532050184</v>
      </c>
      <c r="F38" s="29">
        <f t="shared" si="1"/>
        <v>3040.8057552960986</v>
      </c>
      <c r="G38" s="29" t="e">
        <f>E38*'Data Summary'!$B$18*(AVERAGE($J$6:$J$21)+273.15)/(AVERAGE($I$6:$I$21))*($I$48/$I$49)</f>
        <v>#VALUE!</v>
      </c>
      <c r="H38" s="31" t="e">
        <f t="shared" si="6"/>
        <v>#VALUE!</v>
      </c>
      <c r="I38" s="32" t="e">
        <f t="shared" si="2"/>
        <v>#VALUE!</v>
      </c>
      <c r="J38" s="33">
        <f t="shared" si="3"/>
        <v>-2.0186099999999999E-9</v>
      </c>
      <c r="K38" s="33">
        <f t="shared" si="4"/>
        <v>3.682549252895336E-11</v>
      </c>
      <c r="L38" s="32" t="e">
        <f t="shared" si="7"/>
        <v>#VALUE!</v>
      </c>
      <c r="M38" s="33" t="e">
        <f t="shared" si="5"/>
        <v>#VALUE!</v>
      </c>
    </row>
    <row r="39" spans="1:14" x14ac:dyDescent="0.2">
      <c r="A39" s="46"/>
      <c r="B39" s="47"/>
      <c r="E39" s="29">
        <f t="shared" si="0"/>
        <v>600.75512071855826</v>
      </c>
      <c r="F39" s="29">
        <f t="shared" si="1"/>
        <v>2991.7605011784203</v>
      </c>
      <c r="G39" s="29" t="e">
        <f>E39*'Data Summary'!$B$18*(AVERAGE($J$6:$J$21)+273.15)/(AVERAGE($I$6:$I$21))*($I$48/$I$49)</f>
        <v>#VALUE!</v>
      </c>
      <c r="H39" s="31" t="e">
        <f t="shared" si="6"/>
        <v>#VALUE!</v>
      </c>
      <c r="I39" s="32" t="e">
        <f t="shared" si="2"/>
        <v>#VALUE!</v>
      </c>
      <c r="J39" s="33">
        <f t="shared" si="3"/>
        <v>-1.4598759999999999E-9</v>
      </c>
      <c r="K39" s="33">
        <f t="shared" si="4"/>
        <v>3.1549643421122843E-11</v>
      </c>
      <c r="L39" s="32" t="e">
        <f t="shared" si="7"/>
        <v>#VALUE!</v>
      </c>
      <c r="M39" s="33" t="e">
        <f t="shared" si="5"/>
        <v>#VALUE!</v>
      </c>
      <c r="N39" s="3"/>
    </row>
    <row r="40" spans="1:14" x14ac:dyDescent="0.2">
      <c r="A40" s="44"/>
      <c r="B40" s="45"/>
      <c r="E40" s="29">
        <f t="shared" si="0"/>
        <v>590.90667611661468</v>
      </c>
      <c r="F40" s="29">
        <f t="shared" si="1"/>
        <v>2942.7152470607411</v>
      </c>
      <c r="G40" s="29" t="e">
        <f>E40*'Data Summary'!$B$18*(AVERAGE($J$6:$J$21)+273.15)/(AVERAGE($I$6:$I$21))*($I$48/$I$49)</f>
        <v>#VALUE!</v>
      </c>
      <c r="H40" s="31" t="e">
        <f t="shared" si="6"/>
        <v>#VALUE!</v>
      </c>
      <c r="I40" s="32" t="e">
        <f t="shared" si="2"/>
        <v>#VALUE!</v>
      </c>
      <c r="J40" s="33">
        <f t="shared" si="3"/>
        <v>-1.0387399999999999E-9</v>
      </c>
      <c r="K40" s="33">
        <f t="shared" si="4"/>
        <v>3.4724631027557369E-11</v>
      </c>
      <c r="L40" s="32" t="e">
        <f t="shared" si="7"/>
        <v>#VALUE!</v>
      </c>
      <c r="M40" s="33" t="e">
        <f t="shared" si="5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0"/>
        <v>581.05823151467109</v>
      </c>
      <c r="F41" s="29">
        <f t="shared" si="1"/>
        <v>2893.669992943062</v>
      </c>
      <c r="G41" s="29" t="e">
        <f>E41*'Data Summary'!$B$18*(AVERAGE($J$6:$J$21)+273.15)/(AVERAGE($I$6:$I$21))*($I$48/$I$49)</f>
        <v>#VALUE!</v>
      </c>
      <c r="H41" s="31" t="e">
        <f t="shared" si="6"/>
        <v>#VALUE!</v>
      </c>
      <c r="I41" s="32" t="e">
        <f t="shared" si="2"/>
        <v>#VALUE!</v>
      </c>
      <c r="J41" s="33">
        <f t="shared" si="3"/>
        <v>-7.4078999999999998E-10</v>
      </c>
      <c r="K41" s="33">
        <f t="shared" si="4"/>
        <v>1.3571370601379951E-11</v>
      </c>
      <c r="L41" s="32" t="e">
        <f t="shared" si="7"/>
        <v>#VALUE!</v>
      </c>
      <c r="M41" s="33" t="e">
        <f t="shared" si="5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0"/>
        <v>571.20978691272751</v>
      </c>
      <c r="F42" s="29">
        <f t="shared" si="1"/>
        <v>2844.6247388253832</v>
      </c>
      <c r="G42" s="29" t="e">
        <f>E42*'Data Summary'!$B$18*(AVERAGE($J$6:$J$21)+273.15)/(AVERAGE($I$6:$I$21))*($I$48/$I$49)</f>
        <v>#VALUE!</v>
      </c>
      <c r="H42" s="31" t="e">
        <f t="shared" si="6"/>
        <v>#VALUE!</v>
      </c>
      <c r="I42" s="32" t="e">
        <f t="shared" si="2"/>
        <v>#VALUE!</v>
      </c>
      <c r="J42" s="33">
        <f t="shared" si="3"/>
        <v>-5.4328999999999999E-10</v>
      </c>
      <c r="K42" s="33">
        <f t="shared" si="4"/>
        <v>9.2857417582011179E-12</v>
      </c>
      <c r="L42" s="32" t="e">
        <f t="shared" si="7"/>
        <v>#VALUE!</v>
      </c>
      <c r="M42" s="33" t="e">
        <f t="shared" si="5"/>
        <v>#VALUE!</v>
      </c>
      <c r="N42" s="3"/>
    </row>
    <row r="43" spans="1:14" x14ac:dyDescent="0.2">
      <c r="A43" s="42" t="s">
        <v>12</v>
      </c>
      <c r="B43" s="43"/>
      <c r="E43" s="29">
        <f t="shared" si="0"/>
        <v>561.36134231078393</v>
      </c>
      <c r="F43" s="29">
        <f t="shared" si="1"/>
        <v>2795.5794847077041</v>
      </c>
      <c r="G43" s="29" t="e">
        <f>E43*'Data Summary'!$B$18*(AVERAGE($J$6:$J$21)+273.15)/(AVERAGE($I$6:$I$21))*($I$48/$I$49)</f>
        <v>#VALUE!</v>
      </c>
      <c r="H43" s="31" t="e">
        <f t="shared" si="6"/>
        <v>#VALUE!</v>
      </c>
      <c r="I43" s="32" t="e">
        <f t="shared" si="2"/>
        <v>#VALUE!</v>
      </c>
      <c r="J43" s="33">
        <f t="shared" si="3"/>
        <v>-3.7951199999999998E-10</v>
      </c>
      <c r="K43" s="33">
        <f t="shared" si="4"/>
        <v>2.7191204460266191E-11</v>
      </c>
      <c r="L43" s="32" t="e">
        <f t="shared" si="7"/>
        <v>#VALUE!</v>
      </c>
      <c r="M43" s="33" t="e">
        <f t="shared" si="5"/>
        <v>#VALUE!</v>
      </c>
      <c r="N43" s="3"/>
    </row>
    <row r="44" spans="1:14" x14ac:dyDescent="0.2">
      <c r="A44" s="44"/>
      <c r="B44" s="45"/>
      <c r="E44" s="29">
        <f t="shared" si="0"/>
        <v>551.51289770884034</v>
      </c>
      <c r="F44" s="29">
        <f t="shared" si="1"/>
        <v>2746.5342305900249</v>
      </c>
      <c r="G44" s="29" t="e">
        <f>E44*'Data Summary'!$B$18*(AVERAGE($J$6:$J$21)+273.15)/(AVERAGE($I$6:$I$21))*($I$48/$I$49)</f>
        <v>#VALUE!</v>
      </c>
      <c r="H44" s="31" t="e">
        <f t="shared" si="6"/>
        <v>#VALUE!</v>
      </c>
      <c r="I44" s="32" t="e">
        <f t="shared" si="2"/>
        <v>#VALUE!</v>
      </c>
      <c r="J44" s="33">
        <f t="shared" si="3"/>
        <v>-2.7309699999999999E-10</v>
      </c>
      <c r="K44" s="33">
        <f t="shared" si="4"/>
        <v>5.6246777685481679E-12</v>
      </c>
      <c r="L44" s="32" t="e">
        <f t="shared" si="7"/>
        <v>#VALUE!</v>
      </c>
      <c r="M44" s="33" t="e">
        <f t="shared" si="5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0"/>
        <v>541.66445310689676</v>
      </c>
      <c r="F45" s="29">
        <f t="shared" si="1"/>
        <v>2697.4889764723462</v>
      </c>
      <c r="G45" s="29" t="e">
        <f>E45*'Data Summary'!$B$18*(AVERAGE($J$6:$J$21)+273.15)/(AVERAGE($I$6:$I$21))*($I$48/$I$49)</f>
        <v>#VALUE!</v>
      </c>
      <c r="H45" s="31" t="e">
        <f t="shared" si="6"/>
        <v>#VALUE!</v>
      </c>
      <c r="I45" s="32" t="e">
        <f t="shared" si="2"/>
        <v>#VALUE!</v>
      </c>
      <c r="J45" s="33">
        <f t="shared" si="3"/>
        <v>1.966E-10</v>
      </c>
      <c r="K45" s="33">
        <f t="shared" si="4"/>
        <v>4.0445642534146988E-12</v>
      </c>
      <c r="L45" s="32" t="e">
        <f t="shared" si="7"/>
        <v>#VALUE!</v>
      </c>
      <c r="M45" s="33" t="e">
        <f t="shared" si="5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297.01874999999995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0.11910473332323986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978.9731250000001</v>
      </c>
      <c r="L50" s="35" t="e">
        <f t="shared" si="8"/>
        <v>#VALUE!</v>
      </c>
    </row>
    <row r="51" spans="1:14" x14ac:dyDescent="0.2">
      <c r="A51"/>
      <c r="B51"/>
      <c r="E51" s="8" t="s">
        <v>91</v>
      </c>
      <c r="F51" s="30">
        <f>_xlfn.STDEV.P(I6:I21)</f>
        <v>8.8226891450396736E-2</v>
      </c>
      <c r="H51"/>
      <c r="I51"/>
      <c r="L51" s="35" t="e">
        <f t="shared" si="8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8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8"/>
        <v>#VALUE!</v>
      </c>
      <c r="N53" s="3"/>
    </row>
    <row r="54" spans="1:14" x14ac:dyDescent="0.2">
      <c r="L54" s="35" t="e">
        <f t="shared" si="8"/>
        <v>#VALUE!</v>
      </c>
      <c r="N54" s="3"/>
    </row>
    <row r="55" spans="1:14" x14ac:dyDescent="0.2">
      <c r="L55" s="35" t="e">
        <f t="shared" si="8"/>
        <v>#VALUE!</v>
      </c>
      <c r="N55" s="3"/>
    </row>
    <row r="56" spans="1:14" x14ac:dyDescent="0.2">
      <c r="L56" s="35" t="e">
        <f t="shared" si="8"/>
        <v>#VALUE!</v>
      </c>
      <c r="N56" s="3"/>
    </row>
    <row r="57" spans="1:14" x14ac:dyDescent="0.2">
      <c r="L57" s="35" t="e">
        <f t="shared" si="8"/>
        <v>#VALUE!</v>
      </c>
      <c r="N57" s="3"/>
    </row>
    <row r="58" spans="1:14" x14ac:dyDescent="0.2">
      <c r="L58" s="35" t="e">
        <f t="shared" si="8"/>
        <v>#VALUE!</v>
      </c>
      <c r="N58" s="3"/>
    </row>
    <row r="59" spans="1:14" x14ac:dyDescent="0.2">
      <c r="L59" s="35" t="e">
        <f t="shared" si="8"/>
        <v>#VALUE!</v>
      </c>
      <c r="N59" s="3"/>
    </row>
    <row r="60" spans="1:14" x14ac:dyDescent="0.2">
      <c r="L60" s="35" t="e">
        <f t="shared" si="8"/>
        <v>#VALUE!</v>
      </c>
    </row>
    <row r="61" spans="1:14" x14ac:dyDescent="0.2">
      <c r="L61" s="35" t="e">
        <f t="shared" si="8"/>
        <v>#VALUE!</v>
      </c>
    </row>
    <row r="62" spans="1:14" x14ac:dyDescent="0.2">
      <c r="L62" s="35" t="e">
        <f t="shared" si="8"/>
        <v>#VALUE!</v>
      </c>
    </row>
    <row r="63" spans="1:14" x14ac:dyDescent="0.2">
      <c r="L63" s="35" t="e">
        <f t="shared" si="8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8" t="s">
        <v>15</v>
      </c>
      <c r="B4" s="68"/>
      <c r="C4" s="68" t="s">
        <v>17</v>
      </c>
      <c r="D4" s="68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8" t="s">
        <v>16</v>
      </c>
      <c r="B8" s="68"/>
      <c r="C8" s="68" t="s">
        <v>16</v>
      </c>
      <c r="D8" s="68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2018-07-12T12:00:18Z</dcterms:modified>
</cp:coreProperties>
</file>