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ijahmathew/Desktop/College/Internships/QC5 (2)/"/>
    </mc:Choice>
  </mc:AlternateContent>
  <bookViews>
    <workbookView xWindow="0" yWindow="460" windowWidth="25600" windowHeight="1462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<sst xmlns="http://schemas.openxmlformats.org/spreadsheetml/2006/main" count="478" uniqueCount="96">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</sst>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Protection="1">
      <protection locked="0"/>
    </xf>
    <xf numFmtId="11" fontId="5" fillId="3" borderId="12" xfId="0" applyNumberFormat="1" applyFont="1" applyFill="1" applyBorder="1"/>
    <xf numFmtId="11" fontId="5" fillId="3" borderId="1" xfId="0" applyNumberFormat="1" applyFont="1" applyFill="1" applyBorder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connections" Target="connections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"/>
          <c:y val="0.0328590516425761"/>
          <c:w val="0.689744248037638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"/>
                  <c:y val="0.1987853862017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687.8389527729803</c:v>
                </c:pt>
                <c:pt idx="1">
                  <c:v>678.0126820190804</c:v>
                </c:pt>
                <c:pt idx="2">
                  <c:v>668.1864112651808</c:v>
                </c:pt>
                <c:pt idx="3">
                  <c:v>658.3601405112811</c:v>
                </c:pt>
                <c:pt idx="4">
                  <c:v>648.5338697573813</c:v>
                </c:pt>
                <c:pt idx="5">
                  <c:v>638.7075990034816</c:v>
                </c:pt>
                <c:pt idx="6">
                  <c:v>628.881328249582</c:v>
                </c:pt>
                <c:pt idx="7">
                  <c:v>619.0550574956823</c:v>
                </c:pt>
                <c:pt idx="8">
                  <c:v>609.2287867417825</c:v>
                </c:pt>
                <c:pt idx="9">
                  <c:v>599.4025159878828</c:v>
                </c:pt>
                <c:pt idx="10">
                  <c:v>589.5762452339831</c:v>
                </c:pt>
                <c:pt idx="11">
                  <c:v>579.7499744800833</c:v>
                </c:pt>
                <c:pt idx="12">
                  <c:v>569.9237037261835</c:v>
                </c:pt>
                <c:pt idx="13">
                  <c:v>560.097432972284</c:v>
                </c:pt>
                <c:pt idx="14">
                  <c:v>550.2711622183842</c:v>
                </c:pt>
                <c:pt idx="15">
                  <c:v>540.4448914644845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365056"/>
        <c:axId val="-2057379552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687.8389527729803</c:v>
                </c:pt>
                <c:pt idx="1">
                  <c:v>678.0126820190804</c:v>
                </c:pt>
                <c:pt idx="2">
                  <c:v>668.1864112651808</c:v>
                </c:pt>
                <c:pt idx="3">
                  <c:v>658.3601405112811</c:v>
                </c:pt>
                <c:pt idx="4">
                  <c:v>648.5338697573813</c:v>
                </c:pt>
                <c:pt idx="5">
                  <c:v>638.7075990034816</c:v>
                </c:pt>
                <c:pt idx="6">
                  <c:v>628.881328249582</c:v>
                </c:pt>
                <c:pt idx="7">
                  <c:v>619.0550574956823</c:v>
                </c:pt>
                <c:pt idx="8">
                  <c:v>609.2287867417825</c:v>
                </c:pt>
                <c:pt idx="9">
                  <c:v>599.4025159878828</c:v>
                </c:pt>
                <c:pt idx="10">
                  <c:v>589.5762452339831</c:v>
                </c:pt>
                <c:pt idx="11">
                  <c:v>579.7499744800833</c:v>
                </c:pt>
                <c:pt idx="12">
                  <c:v>569.9237037261835</c:v>
                </c:pt>
                <c:pt idx="13">
                  <c:v>560.097432972284</c:v>
                </c:pt>
                <c:pt idx="14">
                  <c:v>550.2711622183842</c:v>
                </c:pt>
                <c:pt idx="15">
                  <c:v>540.4448914644845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045936"/>
        <c:axId val="2142550272"/>
      </c:scatterChart>
      <c:valAx>
        <c:axId val="-2066365056"/>
        <c:scaling>
          <c:orientation val="minMax"/>
          <c:max val="800.0"/>
          <c:min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379552"/>
        <c:crosses val="autoZero"/>
        <c:crossBetween val="midCat"/>
      </c:valAx>
      <c:valAx>
        <c:axId val="-2057379552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365056"/>
        <c:crosses val="autoZero"/>
        <c:crossBetween val="midCat"/>
      </c:valAx>
      <c:valAx>
        <c:axId val="2142550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55045936"/>
        <c:crosses val="max"/>
        <c:crossBetween val="midCat"/>
      </c:valAx>
      <c:valAx>
        <c:axId val="-205504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25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"/>
          <c:y val="0.620959645669291"/>
          <c:w val="0.233296276732959"/>
          <c:h val="0.170382920884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jahmathew/Library/Containers/com.apple.mail/Data/Library/Mail%20Downloads/8B8A3930-DAE4-491F-9754-66AD65FED180/Dotheseplease/QC5_GE11-X-L-CERN-0018_QC5_201801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5.3194072650000038E-12</v>
          </cell>
          <cell r="B7">
            <v>1.351893594184435E-13</v>
          </cell>
          <cell r="C7">
            <v>-9.2575191300000037E-12</v>
          </cell>
          <cell r="D7">
            <v>1.030849709521875E-13</v>
          </cell>
        </row>
      </sheetData>
      <sheetData sheetId="2">
        <row r="7">
          <cell r="A7">
            <v>5.5240436250000004E-12</v>
          </cell>
          <cell r="B7">
            <v>2.9644934344371294E-13</v>
          </cell>
          <cell r="C7">
            <v>-1.5493242249999989E-11</v>
          </cell>
          <cell r="D7">
            <v>1.0835199702798259E-13</v>
          </cell>
        </row>
      </sheetData>
      <sheetData sheetId="3">
        <row r="7">
          <cell r="A7">
            <v>5.5138117830000019E-12</v>
          </cell>
          <cell r="B7">
            <v>1.5949381154946773E-13</v>
          </cell>
          <cell r="C7">
            <v>-2.2316726450000006E-11</v>
          </cell>
          <cell r="D7">
            <v>1.5312821957590607E-13</v>
          </cell>
        </row>
      </sheetData>
      <sheetData sheetId="4">
        <row r="7">
          <cell r="A7">
            <v>5.4035354320000006E-12</v>
          </cell>
          <cell r="B7">
            <v>1.0596315490192522E-13</v>
          </cell>
          <cell r="C7">
            <v>-3.3411425000000006E-11</v>
          </cell>
          <cell r="D7">
            <v>2.0592841565265123E-13</v>
          </cell>
        </row>
      </sheetData>
      <sheetData sheetId="5">
        <row r="7">
          <cell r="A7">
            <v>5.081801738500001E-12</v>
          </cell>
          <cell r="B7">
            <v>3.5663532796174599E-13</v>
          </cell>
          <cell r="C7">
            <v>-4.954244999999999E-11</v>
          </cell>
          <cell r="D7">
            <v>2.5770197421397251E-13</v>
          </cell>
        </row>
      </sheetData>
      <sheetData sheetId="6">
        <row r="7">
          <cell r="A7">
            <v>4.8953551869999983E-12</v>
          </cell>
          <cell r="B7">
            <v>1.5994239241034795E-13</v>
          </cell>
          <cell r="C7">
            <v>-7.0828036750000053E-11</v>
          </cell>
          <cell r="D7">
            <v>3.4905996911494645E-13</v>
          </cell>
        </row>
      </sheetData>
      <sheetData sheetId="7">
        <row r="7">
          <cell r="A7">
            <v>4.8339643164999997E-12</v>
          </cell>
          <cell r="B7">
            <v>1.9857490253558106E-13</v>
          </cell>
          <cell r="C7">
            <v>-1.0209759730000006E-10</v>
          </cell>
          <cell r="D7">
            <v>5.4796969464501898E-13</v>
          </cell>
        </row>
      </sheetData>
      <sheetData sheetId="8">
        <row r="7">
          <cell r="A7">
            <v>5.0738435650000017E-12</v>
          </cell>
          <cell r="B7">
            <v>1.0594599516912139E-13</v>
          </cell>
          <cell r="C7">
            <v>-1.4432430450000005E-10</v>
          </cell>
          <cell r="D7">
            <v>7.2421386815414018E-13</v>
          </cell>
        </row>
      </sheetData>
      <sheetData sheetId="9">
        <row r="7">
          <cell r="A7">
            <v>4.2689408565000041E-12</v>
          </cell>
          <cell r="B7">
            <v>3.6065088108826406E-13</v>
          </cell>
          <cell r="C7">
            <v>-2.0930770649999998E-10</v>
          </cell>
          <cell r="D7">
            <v>1.0128212742465328E-12</v>
          </cell>
        </row>
      </sheetData>
      <sheetData sheetId="10">
        <row r="7">
          <cell r="A7">
            <v>4.1006841920000001E-12</v>
          </cell>
          <cell r="B7">
            <v>1.5284488468809162E-13</v>
          </cell>
          <cell r="C7">
            <v>-2.9829266450000007E-10</v>
          </cell>
          <cell r="D7">
            <v>1.4769826937066645E-12</v>
          </cell>
        </row>
      </sheetData>
      <sheetData sheetId="11">
        <row r="7">
          <cell r="A7">
            <v>4.6202331534999989E-12</v>
          </cell>
          <cell r="B7">
            <v>1.5524292962795643E-13</v>
          </cell>
          <cell r="C7">
            <v>-4.2639044399999999E-10</v>
          </cell>
          <cell r="D7">
            <v>2.1998330268942897E-12</v>
          </cell>
        </row>
      </sheetData>
      <sheetData sheetId="12">
        <row r="7">
          <cell r="A7">
            <v>4.3610270969999977E-12</v>
          </cell>
          <cell r="B7">
            <v>2.0432986535908561E-13</v>
          </cell>
          <cell r="C7">
            <v>-6.1652485449999948E-10</v>
          </cell>
          <cell r="D7">
            <v>3.0931983406231101E-12</v>
          </cell>
        </row>
      </sheetData>
      <sheetData sheetId="13">
        <row r="7">
          <cell r="A7">
            <v>3.4947334700000009E-12</v>
          </cell>
          <cell r="B7">
            <v>2.1178775514499352E-13</v>
          </cell>
          <cell r="C7">
            <v>-8.8565343449999965E-10</v>
          </cell>
          <cell r="D7">
            <v>4.3753935265165828E-12</v>
          </cell>
        </row>
      </sheetData>
      <sheetData sheetId="14">
        <row r="7">
          <cell r="A7">
            <v>3.2889601710000008E-12</v>
          </cell>
          <cell r="B7">
            <v>2.8849978495934566E-13</v>
          </cell>
          <cell r="C7">
            <v>-1.2725876999999993E-9</v>
          </cell>
          <cell r="D7">
            <v>5.8686766119781965E-12</v>
          </cell>
        </row>
      </sheetData>
      <sheetData sheetId="15">
        <row r="7">
          <cell r="A7">
            <v>3.0729551554999997E-12</v>
          </cell>
          <cell r="B7">
            <v>2.3239126525079746E-13</v>
          </cell>
          <cell r="C7">
            <v>-1.8159744500000001E-9</v>
          </cell>
          <cell r="D7">
            <v>9.7002693149339315E-12</v>
          </cell>
        </row>
      </sheetData>
      <sheetData sheetId="16">
        <row r="7">
          <cell r="A7">
            <v>2.8410340774999999E-12</v>
          </cell>
          <cell r="B7">
            <v>3.2639434439159001E-13</v>
          </cell>
          <cell r="C7">
            <v>-2.5487542850000024E-9</v>
          </cell>
          <cell r="D7">
            <v>1.2271650714326944E-11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4" Type="http://schemas.openxmlformats.org/officeDocument/2006/relationships/queryTable" Target="../queryTables/queryTable44.xml"/><Relationship Id="rId1" Type="http://schemas.openxmlformats.org/officeDocument/2006/relationships/queryTable" Target="../queryTables/queryTable41.xml"/><Relationship Id="rId2" Type="http://schemas.openxmlformats.org/officeDocument/2006/relationships/queryTable" Target="../queryTables/query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4" Type="http://schemas.openxmlformats.org/officeDocument/2006/relationships/queryTable" Target="../queryTables/queryTable48.xml"/><Relationship Id="rId1" Type="http://schemas.openxmlformats.org/officeDocument/2006/relationships/queryTable" Target="../queryTables/queryTable45.xml"/><Relationship Id="rId2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1" Type="http://schemas.openxmlformats.org/officeDocument/2006/relationships/queryTable" Target="../queryTables/queryTable51.xml"/><Relationship Id="rId2" Type="http://schemas.openxmlformats.org/officeDocument/2006/relationships/queryTable" Target="../queryTables/queryTable5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4" Type="http://schemas.openxmlformats.org/officeDocument/2006/relationships/queryTable" Target="../queryTables/queryTable62.xml"/><Relationship Id="rId1" Type="http://schemas.openxmlformats.org/officeDocument/2006/relationships/queryTable" Target="../queryTables/queryTable59.xml"/><Relationship Id="rId2" Type="http://schemas.openxmlformats.org/officeDocument/2006/relationships/queryTable" Target="../queryTables/queryTable6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Relationship Id="rId2" Type="http://schemas.openxmlformats.org/officeDocument/2006/relationships/queryTable" Target="../queryTables/queryTable6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Relationship Id="rId2" Type="http://schemas.openxmlformats.org/officeDocument/2006/relationships/queryTable" Target="../queryTables/query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Relationship Id="rId2" Type="http://schemas.openxmlformats.org/officeDocument/2006/relationships/queryTable" Target="../queryTables/queryTable6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Relationship Id="rId2" Type="http://schemas.openxmlformats.org/officeDocument/2006/relationships/queryTable" Target="../queryTables/queryTable7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Relationship Id="rId2" Type="http://schemas.openxmlformats.org/officeDocument/2006/relationships/queryTable" Target="../queryTables/queryTable7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Relationship Id="rId2" Type="http://schemas.openxmlformats.org/officeDocument/2006/relationships/queryTable" Target="../queryTables/queryTable7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Relationship Id="rId2" Type="http://schemas.openxmlformats.org/officeDocument/2006/relationships/queryTable" Target="../queryTables/queryTable7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Relationship Id="rId2" Type="http://schemas.openxmlformats.org/officeDocument/2006/relationships/queryTable" Target="../queryTables/queryTable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Relationship Id="rId2" Type="http://schemas.openxmlformats.org/officeDocument/2006/relationships/queryTable" Target="../queryTables/queryTable8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Relationship Id="rId2" Type="http://schemas.openxmlformats.org/officeDocument/2006/relationships/queryTable" Target="../queryTables/queryTable8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topLeftCell="B1" workbookViewId="0">
      <selection activeCell="F6" sqref="F6:R21"/>
    </sheetView>
  </sheetViews>
  <sheetFormatPr baseColWidth="10" defaultColWidth="8.83203125" defaultRowHeight="15" x14ac:dyDescent="0.2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 x14ac:dyDescent="0.2">
      <c r="A1" s="56" t="s">
        <v>81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8"/>
    </row>
    <row r="2" spans="1:18" ht="16" x14ac:dyDescent="0.2">
      <c r="A2" s="9" t="s">
        <v>53</v>
      </c>
      <c r="B2" s="11" t="s">
        <v>80</v>
      </c>
      <c r="C2" s="35" t="s">
        <v>95</v>
      </c>
      <c r="D2" s="36" t="s">
        <v>93</v>
      </c>
      <c r="E2"/>
      <c r="F2" s="59" t="s">
        <v>7</v>
      </c>
      <c r="G2" s="60"/>
      <c r="H2" s="60"/>
      <c r="I2" s="60"/>
      <c r="J2" s="61"/>
      <c r="K2" s="62" t="s">
        <v>47</v>
      </c>
      <c r="L2" s="60"/>
      <c r="M2" s="60"/>
      <c r="N2" s="61"/>
      <c r="O2" s="62" t="s">
        <v>48</v>
      </c>
      <c r="P2" s="60"/>
      <c r="Q2" s="60"/>
      <c r="R2" s="63"/>
    </row>
    <row r="3" spans="1:18" ht="16" x14ac:dyDescent="0.2">
      <c r="A3" s="39" t="s">
        <v>1</v>
      </c>
      <c r="B3" s="40"/>
      <c r="C3" s="37" t="s">
        <v>94</v>
      </c>
      <c r="D3" s="38">
        <v>43195</v>
      </c>
      <c r="E3"/>
      <c r="F3" s="18" t="s">
        <v>59</v>
      </c>
      <c r="G3" s="18" t="s">
        <v>58</v>
      </c>
      <c r="H3" s="18" t="s">
        <v>32</v>
      </c>
      <c r="I3" s="18" t="s">
        <v>8</v>
      </c>
      <c r="J3" s="19" t="s">
        <v>9</v>
      </c>
      <c r="K3" s="20" t="s">
        <v>15</v>
      </c>
      <c r="L3" s="18"/>
      <c r="M3" s="18" t="s">
        <v>17</v>
      </c>
      <c r="N3" s="19"/>
      <c r="O3" s="20" t="s">
        <v>15</v>
      </c>
      <c r="P3" s="18"/>
      <c r="Q3" s="18" t="s">
        <v>17</v>
      </c>
      <c r="R3" s="18"/>
    </row>
    <row r="4" spans="1:18" x14ac:dyDescent="0.2">
      <c r="A4" s="41"/>
      <c r="B4" s="42"/>
      <c r="C4"/>
      <c r="D4"/>
      <c r="E4"/>
      <c r="F4" s="18"/>
      <c r="G4" s="18"/>
      <c r="H4" s="18"/>
      <c r="I4" s="18"/>
      <c r="J4" s="19"/>
      <c r="K4" s="20" t="s">
        <v>14</v>
      </c>
      <c r="L4" s="18" t="s">
        <v>18</v>
      </c>
      <c r="M4" s="18" t="s">
        <v>14</v>
      </c>
      <c r="N4" s="19" t="s">
        <v>18</v>
      </c>
      <c r="O4" s="20" t="s">
        <v>36</v>
      </c>
      <c r="P4" s="18" t="s">
        <v>18</v>
      </c>
      <c r="Q4" s="18" t="s">
        <v>36</v>
      </c>
      <c r="R4" s="18" t="s">
        <v>18</v>
      </c>
    </row>
    <row r="5" spans="1:18" x14ac:dyDescent="0.2">
      <c r="A5" s="10" t="s">
        <v>56</v>
      </c>
      <c r="B5" s="11" t="s">
        <v>80</v>
      </c>
      <c r="C5"/>
      <c r="D5"/>
      <c r="F5" s="18" t="s">
        <v>5</v>
      </c>
      <c r="G5" s="18" t="s">
        <v>6</v>
      </c>
      <c r="H5" s="18" t="s">
        <v>33</v>
      </c>
      <c r="I5" s="18" t="s">
        <v>83</v>
      </c>
      <c r="J5" s="19" t="s">
        <v>10</v>
      </c>
      <c r="K5" s="20" t="s">
        <v>19</v>
      </c>
      <c r="L5" s="18" t="s">
        <v>19</v>
      </c>
      <c r="M5" s="18" t="s">
        <v>19</v>
      </c>
      <c r="N5" s="19" t="s">
        <v>19</v>
      </c>
      <c r="O5" s="20" t="s">
        <v>84</v>
      </c>
      <c r="P5" s="18" t="s">
        <v>84</v>
      </c>
      <c r="Q5" s="18" t="s">
        <v>84</v>
      </c>
      <c r="R5" s="18" t="s">
        <v>84</v>
      </c>
    </row>
    <row r="6" spans="1:18" x14ac:dyDescent="0.2">
      <c r="A6" s="9" t="s">
        <v>2</v>
      </c>
      <c r="B6" s="11" t="s">
        <v>80</v>
      </c>
      <c r="C6"/>
      <c r="D6"/>
      <c r="E6" s="53" t="s">
        <v>60</v>
      </c>
      <c r="F6" s="66">
        <v>3896.4</v>
      </c>
      <c r="G6" s="13">
        <v>700</v>
      </c>
      <c r="H6" s="14"/>
      <c r="I6" s="15">
        <v>976</v>
      </c>
      <c r="J6" s="16">
        <v>22.3</v>
      </c>
      <c r="K6" s="17">
        <v>479</v>
      </c>
      <c r="L6" s="12">
        <f>SQRT(K6)</f>
        <v>21.88606862823929</v>
      </c>
      <c r="M6" s="13">
        <v>164040</v>
      </c>
      <c r="N6" s="22">
        <f>SQRT(M6)</f>
        <v>405.01851809516069</v>
      </c>
      <c r="O6" s="67">
        <f>'[1]700uA'!A7</f>
        <v>2.8410340774999999E-12</v>
      </c>
      <c r="P6" s="12">
        <f>'[1]700uA'!B7</f>
        <v>3.2639434439159001E-13</v>
      </c>
      <c r="Q6" s="68">
        <f>'[1]700uA'!C7</f>
        <v>-2.5487542850000024E-9</v>
      </c>
      <c r="R6" s="68">
        <f>'[1]700uA'!D7</f>
        <v>1.2271650714326944E-11</v>
      </c>
    </row>
    <row r="7" spans="1:18" x14ac:dyDescent="0.2">
      <c r="A7" s="9" t="s">
        <v>3</v>
      </c>
      <c r="B7" s="11" t="s">
        <v>80</v>
      </c>
      <c r="C7"/>
      <c r="D7"/>
      <c r="E7" s="54"/>
      <c r="F7" s="66">
        <v>3840.4</v>
      </c>
      <c r="G7" s="13">
        <v>690</v>
      </c>
      <c r="H7" s="14"/>
      <c r="I7" s="15"/>
      <c r="J7" s="16"/>
      <c r="K7" s="17">
        <v>422</v>
      </c>
      <c r="L7" s="12">
        <f t="shared" ref="L7:L21" si="0">SQRT(K7)</f>
        <v>20.542638584174139</v>
      </c>
      <c r="M7" s="17">
        <v>155875</v>
      </c>
      <c r="N7" s="22">
        <f t="shared" ref="N7:N21" si="1">SQRT(M7)</f>
        <v>394.8100809249936</v>
      </c>
      <c r="O7" s="67">
        <f>'[1]690uA'!A7</f>
        <v>3.0729551554999997E-12</v>
      </c>
      <c r="P7" s="68">
        <f>'[1]690uA'!B7</f>
        <v>2.3239126525079746E-13</v>
      </c>
      <c r="Q7" s="68">
        <f>'[1]690uA'!C7</f>
        <v>-1.8159744500000001E-9</v>
      </c>
      <c r="R7" s="68">
        <f>'[1]690uA'!D7</f>
        <v>9.7002693149339315E-12</v>
      </c>
    </row>
    <row r="8" spans="1:18" x14ac:dyDescent="0.2">
      <c r="A8" s="9" t="s">
        <v>28</v>
      </c>
      <c r="B8" s="11" t="s">
        <v>80</v>
      </c>
      <c r="C8"/>
      <c r="D8"/>
      <c r="E8" s="54"/>
      <c r="F8" s="66">
        <v>3785</v>
      </c>
      <c r="G8" s="13">
        <v>680</v>
      </c>
      <c r="H8" s="14"/>
      <c r="I8" s="15"/>
      <c r="J8" s="16"/>
      <c r="K8" s="17">
        <v>361</v>
      </c>
      <c r="L8" s="12">
        <f t="shared" si="0"/>
        <v>19</v>
      </c>
      <c r="M8" s="13">
        <v>153208</v>
      </c>
      <c r="N8" s="22">
        <f t="shared" si="1"/>
        <v>391.41793520481406</v>
      </c>
      <c r="O8" s="67">
        <f>'[1]680uA'!A7</f>
        <v>3.2889601710000008E-12</v>
      </c>
      <c r="P8" s="68">
        <f>'[1]680uA'!B7</f>
        <v>2.8849978495934566E-13</v>
      </c>
      <c r="Q8" s="68">
        <f>'[1]680uA'!C7</f>
        <v>-1.2725876999999993E-9</v>
      </c>
      <c r="R8" s="68">
        <f>'[1]680uA'!D7</f>
        <v>5.8686766119781965E-12</v>
      </c>
    </row>
    <row r="9" spans="1:18" ht="15" customHeight="1" x14ac:dyDescent="0.2">
      <c r="A9" s="9" t="s">
        <v>29</v>
      </c>
      <c r="B9" s="11" t="s">
        <v>80</v>
      </c>
      <c r="C9" s="4"/>
      <c r="D9" s="6"/>
      <c r="E9" s="54"/>
      <c r="F9" s="66">
        <v>3729.4</v>
      </c>
      <c r="G9" s="13">
        <v>670</v>
      </c>
      <c r="H9" s="14"/>
      <c r="I9" s="15"/>
      <c r="J9" s="16"/>
      <c r="K9" s="17">
        <v>352</v>
      </c>
      <c r="L9" s="12">
        <f t="shared" si="0"/>
        <v>18.761663039293719</v>
      </c>
      <c r="M9" s="13">
        <v>146523</v>
      </c>
      <c r="N9" s="22">
        <f t="shared" si="1"/>
        <v>382.78322847272187</v>
      </c>
      <c r="O9" s="67">
        <f>'[1]670uA'!A7</f>
        <v>3.4947334700000009E-12</v>
      </c>
      <c r="P9" s="68">
        <f>'[1]670uA'!B7</f>
        <v>2.1178775514499352E-13</v>
      </c>
      <c r="Q9" s="68">
        <f>'[1]670uA'!C7</f>
        <v>-8.8565343449999965E-10</v>
      </c>
      <c r="R9" s="68">
        <f>'[1]670uA'!D7</f>
        <v>4.3753935265165828E-12</v>
      </c>
    </row>
    <row r="10" spans="1:18" x14ac:dyDescent="0.2">
      <c r="A10" s="39" t="s">
        <v>23</v>
      </c>
      <c r="B10" s="40"/>
      <c r="C10" s="4"/>
      <c r="D10" s="6"/>
      <c r="E10" s="54"/>
      <c r="F10" s="66">
        <v>3674</v>
      </c>
      <c r="G10" s="13">
        <v>660</v>
      </c>
      <c r="H10" s="14"/>
      <c r="I10" s="15"/>
      <c r="J10" s="16"/>
      <c r="K10" s="17">
        <v>254</v>
      </c>
      <c r="L10" s="12">
        <f t="shared" si="0"/>
        <v>15.937377450509228</v>
      </c>
      <c r="M10" s="13">
        <v>140579</v>
      </c>
      <c r="N10" s="22">
        <f t="shared" si="1"/>
        <v>374.93866165014242</v>
      </c>
      <c r="O10" s="67">
        <f>'[1]660uA'!A7</f>
        <v>4.3610270969999977E-12</v>
      </c>
      <c r="P10" s="68">
        <f>'[1]660uA'!B7</f>
        <v>2.0432986535908561E-13</v>
      </c>
      <c r="Q10" s="68">
        <f>'[1]660uA'!C7</f>
        <v>-6.1652485449999948E-10</v>
      </c>
      <c r="R10" s="68">
        <f>'[1]660uA'!D7</f>
        <v>3.0931983406231101E-12</v>
      </c>
    </row>
    <row r="11" spans="1:18" x14ac:dyDescent="0.2">
      <c r="A11" s="41"/>
      <c r="B11" s="42"/>
      <c r="C11" s="4"/>
      <c r="D11" s="6"/>
      <c r="E11" s="54"/>
      <c r="F11" s="66">
        <v>3618.6</v>
      </c>
      <c r="G11" s="13">
        <v>650</v>
      </c>
      <c r="H11" s="14"/>
      <c r="I11" s="15"/>
      <c r="J11" s="16"/>
      <c r="K11" s="17">
        <v>243</v>
      </c>
      <c r="L11" s="12">
        <f t="shared" si="0"/>
        <v>15.588457268119896</v>
      </c>
      <c r="M11" s="13">
        <v>137416</v>
      </c>
      <c r="N11" s="22">
        <f t="shared" si="1"/>
        <v>370.69664147386067</v>
      </c>
      <c r="O11" s="67">
        <f>'[1]650uA'!A7</f>
        <v>4.6202331534999989E-12</v>
      </c>
      <c r="P11" s="68">
        <f>'[1]650uA'!B7</f>
        <v>1.5524292962795643E-13</v>
      </c>
      <c r="Q11" s="68">
        <f>'[1]650uA'!C7</f>
        <v>-4.2639044399999999E-10</v>
      </c>
      <c r="R11" s="68">
        <f>'[1]650uA'!D7</f>
        <v>2.1998330268942897E-12</v>
      </c>
    </row>
    <row r="12" spans="1:18" x14ac:dyDescent="0.2">
      <c r="A12" s="9" t="s">
        <v>57</v>
      </c>
      <c r="B12" s="11" t="s">
        <v>80</v>
      </c>
      <c r="C12" s="4"/>
      <c r="D12" s="6"/>
      <c r="E12" s="54"/>
      <c r="F12" s="66">
        <v>3563.4</v>
      </c>
      <c r="G12" s="13">
        <v>640</v>
      </c>
      <c r="H12" s="14"/>
      <c r="I12" s="15"/>
      <c r="J12" s="16"/>
      <c r="K12" s="17">
        <v>196</v>
      </c>
      <c r="L12" s="12">
        <f t="shared" si="0"/>
        <v>14</v>
      </c>
      <c r="M12" s="13">
        <v>133882</v>
      </c>
      <c r="N12" s="22">
        <f>SQRT(M12)</f>
        <v>365.89889313852808</v>
      </c>
      <c r="O12" s="67">
        <f>'[1]640uA'!A7</f>
        <v>4.1006841920000001E-12</v>
      </c>
      <c r="P12" s="68">
        <f>'[1]640uA'!B7</f>
        <v>1.5284488468809162E-13</v>
      </c>
      <c r="Q12" s="68">
        <f>'[1]640uA'!C7</f>
        <v>-2.9829266450000007E-10</v>
      </c>
      <c r="R12" s="68">
        <f>'[1]640uA'!D7</f>
        <v>1.4769826937066645E-12</v>
      </c>
    </row>
    <row r="13" spans="1:18" x14ac:dyDescent="0.2">
      <c r="A13" s="9" t="s">
        <v>45</v>
      </c>
      <c r="B13" s="11" t="s">
        <v>80</v>
      </c>
      <c r="C13" s="4"/>
      <c r="D13" s="6"/>
      <c r="E13" s="54"/>
      <c r="F13" s="66">
        <v>3507.8</v>
      </c>
      <c r="G13" s="13">
        <v>630</v>
      </c>
      <c r="H13" s="14"/>
      <c r="I13" s="15"/>
      <c r="J13" s="16"/>
      <c r="K13" s="17">
        <v>133</v>
      </c>
      <c r="L13" s="12">
        <f t="shared" si="0"/>
        <v>11.532562594670797</v>
      </c>
      <c r="M13" s="13">
        <v>128046</v>
      </c>
      <c r="N13" s="22">
        <f t="shared" si="1"/>
        <v>357.83515757957599</v>
      </c>
      <c r="O13" s="67">
        <f>'[1]630uA'!A7</f>
        <v>4.2689408565000041E-12</v>
      </c>
      <c r="P13" s="68">
        <f>'[1]630uA'!B7</f>
        <v>3.6065088108826406E-13</v>
      </c>
      <c r="Q13" s="68">
        <f>'[1]630uA'!C7</f>
        <v>-2.0930770649999998E-10</v>
      </c>
      <c r="R13" s="68">
        <f>'[1]630uA'!D7</f>
        <v>1.0128212742465328E-12</v>
      </c>
    </row>
    <row r="14" spans="1:18" x14ac:dyDescent="0.2">
      <c r="A14" s="9" t="s">
        <v>54</v>
      </c>
      <c r="B14" s="11" t="s">
        <v>80</v>
      </c>
      <c r="C14" s="4"/>
      <c r="D14" s="6"/>
      <c r="E14" s="54"/>
      <c r="F14" s="66">
        <v>3452.6</v>
      </c>
      <c r="G14" s="13">
        <v>620</v>
      </c>
      <c r="H14" s="14"/>
      <c r="I14" s="15"/>
      <c r="J14" s="16"/>
      <c r="K14" s="17">
        <v>113</v>
      </c>
      <c r="L14" s="12">
        <f t="shared" si="0"/>
        <v>10.63014581273465</v>
      </c>
      <c r="M14" s="13">
        <v>118013</v>
      </c>
      <c r="N14" s="22">
        <f t="shared" si="1"/>
        <v>343.53020245678545</v>
      </c>
      <c r="O14" s="67">
        <f>'[1]620uA'!A7</f>
        <v>5.0738435650000017E-12</v>
      </c>
      <c r="P14" s="68">
        <f>'[1]620uA'!B7</f>
        <v>1.0594599516912139E-13</v>
      </c>
      <c r="Q14" s="68">
        <f>'[1]620uA'!C7</f>
        <v>-1.4432430450000005E-10</v>
      </c>
      <c r="R14" s="68">
        <f>'[1]620uA'!D7</f>
        <v>7.2421386815414018E-13</v>
      </c>
    </row>
    <row r="15" spans="1:18" x14ac:dyDescent="0.2">
      <c r="A15" s="9" t="s">
        <v>55</v>
      </c>
      <c r="B15" s="11" t="s">
        <v>80</v>
      </c>
      <c r="C15" s="4"/>
      <c r="D15" s="6"/>
      <c r="E15" s="54"/>
      <c r="F15" s="66">
        <v>3397</v>
      </c>
      <c r="G15" s="13">
        <v>610</v>
      </c>
      <c r="H15" s="14"/>
      <c r="I15" s="15"/>
      <c r="J15" s="16"/>
      <c r="K15" s="17">
        <v>84</v>
      </c>
      <c r="L15" s="12">
        <f t="shared" si="0"/>
        <v>9.1651513899116797</v>
      </c>
      <c r="M15" s="13">
        <v>91218</v>
      </c>
      <c r="N15" s="22">
        <f t="shared" si="1"/>
        <v>302.02317791851669</v>
      </c>
      <c r="O15" s="67">
        <f>'[1]610uA'!A7</f>
        <v>4.8339643164999997E-12</v>
      </c>
      <c r="P15" s="68">
        <f>'[1]610uA'!B7</f>
        <v>1.9857490253558106E-13</v>
      </c>
      <c r="Q15" s="68">
        <f>'[1]610uA'!C7</f>
        <v>-1.0209759730000006E-10</v>
      </c>
      <c r="R15" s="68">
        <f>'[1]610uA'!D7</f>
        <v>5.4796969464501898E-13</v>
      </c>
    </row>
    <row r="16" spans="1:18" x14ac:dyDescent="0.2">
      <c r="A16" s="9" t="s">
        <v>49</v>
      </c>
      <c r="B16" s="11" t="s">
        <v>80</v>
      </c>
      <c r="C16" s="4"/>
      <c r="D16" s="6"/>
      <c r="E16" s="54"/>
      <c r="F16" s="66">
        <v>3341.8</v>
      </c>
      <c r="G16" s="13">
        <v>600</v>
      </c>
      <c r="H16" s="14"/>
      <c r="I16" s="15"/>
      <c r="J16" s="16"/>
      <c r="K16" s="17">
        <v>63</v>
      </c>
      <c r="L16" s="12">
        <f t="shared" si="0"/>
        <v>7.9372539331937721</v>
      </c>
      <c r="M16" s="13">
        <v>56545</v>
      </c>
      <c r="N16" s="22">
        <f t="shared" si="1"/>
        <v>237.79192585115248</v>
      </c>
      <c r="O16" s="67">
        <f>'[1]600uA'!A7</f>
        <v>4.8953551869999983E-12</v>
      </c>
      <c r="P16" s="68">
        <f>'[1]600uA'!B7</f>
        <v>1.5994239241034795E-13</v>
      </c>
      <c r="Q16" s="68">
        <f>'[1]600uA'!C7</f>
        <v>-7.0828036750000053E-11</v>
      </c>
      <c r="R16" s="68">
        <f>'[1]600uA'!D7</f>
        <v>3.4905996911494645E-13</v>
      </c>
    </row>
    <row r="17" spans="1:20" x14ac:dyDescent="0.2">
      <c r="A17" s="9" t="s">
        <v>62</v>
      </c>
      <c r="B17" s="11" t="s">
        <v>80</v>
      </c>
      <c r="C17" s="4"/>
      <c r="D17" s="6"/>
      <c r="E17" s="54"/>
      <c r="F17" s="66">
        <v>3285.8</v>
      </c>
      <c r="G17" s="13">
        <v>590</v>
      </c>
      <c r="H17" s="14"/>
      <c r="I17" s="15"/>
      <c r="J17" s="16"/>
      <c r="K17" s="17">
        <v>50</v>
      </c>
      <c r="L17" s="12">
        <f t="shared" si="0"/>
        <v>7.0710678118654755</v>
      </c>
      <c r="M17" s="13">
        <v>40344</v>
      </c>
      <c r="N17" s="22">
        <f t="shared" si="1"/>
        <v>200.85815890822062</v>
      </c>
      <c r="O17" s="67">
        <f>'[1]590uA'!A7</f>
        <v>5.081801738500001E-12</v>
      </c>
      <c r="P17" s="68">
        <f>'[1]590uA'!B7</f>
        <v>3.5663532796174599E-13</v>
      </c>
      <c r="Q17" s="68">
        <f>'[1]590uA'!C7</f>
        <v>-4.954244999999999E-11</v>
      </c>
      <c r="R17" s="68">
        <f>'[1]590uA'!D7</f>
        <v>2.5770197421397251E-13</v>
      </c>
    </row>
    <row r="18" spans="1:20" ht="14" customHeight="1" x14ac:dyDescent="0.2">
      <c r="A18" s="9" t="s">
        <v>63</v>
      </c>
      <c r="B18" s="11" t="s">
        <v>80</v>
      </c>
      <c r="C18" s="4"/>
      <c r="D18" s="6"/>
      <c r="E18" s="54"/>
      <c r="F18" s="66">
        <v>3230.4</v>
      </c>
      <c r="G18" s="13">
        <v>580</v>
      </c>
      <c r="H18" s="14"/>
      <c r="I18" s="15"/>
      <c r="J18" s="16"/>
      <c r="K18" s="17">
        <v>27</v>
      </c>
      <c r="L18" s="12">
        <f t="shared" si="0"/>
        <v>5.196152422706632</v>
      </c>
      <c r="M18" s="13">
        <v>17997</v>
      </c>
      <c r="N18" s="22">
        <f t="shared" si="1"/>
        <v>134.15289784421356</v>
      </c>
      <c r="O18" s="67">
        <f>'[1]580uA'!A7</f>
        <v>5.4035354320000006E-12</v>
      </c>
      <c r="P18" s="68">
        <f>'[1]580uA'!B7</f>
        <v>1.0596315490192522E-13</v>
      </c>
      <c r="Q18" s="68">
        <f>'[1]580uA'!C7</f>
        <v>-3.3411425000000006E-11</v>
      </c>
      <c r="R18" s="68">
        <f>'[1]580uA'!D7</f>
        <v>2.0592841565265123E-13</v>
      </c>
    </row>
    <row r="19" spans="1:20" ht="15" customHeight="1" x14ac:dyDescent="0.2">
      <c r="A19" s="9" t="s">
        <v>64</v>
      </c>
      <c r="B19" s="11" t="s">
        <v>80</v>
      </c>
      <c r="C19" s="4"/>
      <c r="D19" s="6"/>
      <c r="E19" s="54"/>
      <c r="F19" s="66">
        <v>3175.2</v>
      </c>
      <c r="G19" s="13">
        <v>570</v>
      </c>
      <c r="H19" s="14"/>
      <c r="I19" s="15"/>
      <c r="J19" s="16"/>
      <c r="K19" s="17">
        <v>24</v>
      </c>
      <c r="L19" s="12">
        <f t="shared" si="0"/>
        <v>4.8989794855663558</v>
      </c>
      <c r="M19" s="13">
        <v>3096</v>
      </c>
      <c r="N19" s="22">
        <f t="shared" si="1"/>
        <v>55.641710972974224</v>
      </c>
      <c r="O19" s="67">
        <f>'[1]570uA'!A7</f>
        <v>5.5138117830000019E-12</v>
      </c>
      <c r="P19" s="68">
        <f>'[1]570uA'!B7</f>
        <v>1.5949381154946773E-13</v>
      </c>
      <c r="Q19" s="68">
        <f>'[1]570uA'!C7</f>
        <v>-2.2316726450000006E-11</v>
      </c>
      <c r="R19" s="68">
        <f>'[1]570uA'!D7</f>
        <v>1.5312821957590607E-13</v>
      </c>
    </row>
    <row r="20" spans="1:20" x14ac:dyDescent="0.2">
      <c r="A20" s="9" t="s">
        <v>65</v>
      </c>
      <c r="B20" s="11" t="s">
        <v>80</v>
      </c>
      <c r="C20" s="4"/>
      <c r="D20" s="6"/>
      <c r="E20" s="54"/>
      <c r="F20" s="66">
        <v>3119.6</v>
      </c>
      <c r="G20" s="13">
        <v>560</v>
      </c>
      <c r="H20" s="14"/>
      <c r="I20" s="15"/>
      <c r="J20" s="16"/>
      <c r="K20" s="17">
        <v>13</v>
      </c>
      <c r="L20" s="12">
        <f t="shared" si="0"/>
        <v>3.6055512754639891</v>
      </c>
      <c r="M20" s="13">
        <v>66</v>
      </c>
      <c r="N20" s="22">
        <f t="shared" si="1"/>
        <v>8.1240384046359608</v>
      </c>
      <c r="O20" s="67">
        <f>'[1]560uA'!A7</f>
        <v>5.5240436250000004E-12</v>
      </c>
      <c r="P20" s="68">
        <f>'[1]560uA'!B7</f>
        <v>2.9644934344371294E-13</v>
      </c>
      <c r="Q20" s="68">
        <f>'[1]560uA'!C7</f>
        <v>-1.5493242249999989E-11</v>
      </c>
      <c r="R20" s="68">
        <f>'[1]560uA'!D7</f>
        <v>1.0835199702798259E-13</v>
      </c>
    </row>
    <row r="21" spans="1:20" x14ac:dyDescent="0.2">
      <c r="A21" s="9" t="s">
        <v>66</v>
      </c>
      <c r="B21" s="11" t="s">
        <v>80</v>
      </c>
      <c r="C21" s="4"/>
      <c r="D21" s="6"/>
      <c r="E21" s="55"/>
      <c r="F21" s="66">
        <v>3064</v>
      </c>
      <c r="G21" s="13">
        <v>550</v>
      </c>
      <c r="H21" s="14"/>
      <c r="I21" s="15"/>
      <c r="J21" s="16"/>
      <c r="K21" s="17">
        <v>9</v>
      </c>
      <c r="L21" s="12">
        <f t="shared" si="0"/>
        <v>3</v>
      </c>
      <c r="M21" s="13">
        <v>12</v>
      </c>
      <c r="N21" s="22">
        <f t="shared" si="1"/>
        <v>3.4641016151377544</v>
      </c>
      <c r="O21" s="67">
        <f>'[1]550uA'!A7</f>
        <v>5.3194072650000038E-12</v>
      </c>
      <c r="P21" s="68">
        <f>'[1]550uA'!B7</f>
        <v>1.351893594184435E-13</v>
      </c>
      <c r="Q21" s="68">
        <f>'[1]550uA'!C7</f>
        <v>-9.2575191300000037E-12</v>
      </c>
      <c r="R21" s="68">
        <f>'[1]550uA'!D7</f>
        <v>1.030849709521875E-13</v>
      </c>
      <c r="T21" s="2"/>
    </row>
    <row r="22" spans="1:20" x14ac:dyDescent="0.2">
      <c r="A22" s="9" t="s">
        <v>67</v>
      </c>
      <c r="B22" s="11" t="s">
        <v>80</v>
      </c>
      <c r="C22" s="4"/>
      <c r="D22" s="6"/>
    </row>
    <row r="23" spans="1:20" x14ac:dyDescent="0.2">
      <c r="A23" s="9" t="s">
        <v>68</v>
      </c>
      <c r="B23" s="11" t="s">
        <v>80</v>
      </c>
      <c r="C23" s="4"/>
      <c r="D23" s="6"/>
      <c r="E23" s="9"/>
      <c r="F23" s="21"/>
      <c r="G23" s="8" t="s">
        <v>74</v>
      </c>
      <c r="H23" s="8" t="s">
        <v>75</v>
      </c>
      <c r="I23" s="8" t="s">
        <v>85</v>
      </c>
      <c r="J23" s="49"/>
      <c r="K23" s="50"/>
      <c r="L23" s="50"/>
      <c r="M23" s="51"/>
    </row>
    <row r="24" spans="1:20" x14ac:dyDescent="0.2">
      <c r="A24" s="9" t="s">
        <v>69</v>
      </c>
      <c r="B24" s="11" t="s">
        <v>80</v>
      </c>
      <c r="C24" s="5"/>
      <c r="D24" s="6"/>
      <c r="E24" s="18" t="s">
        <v>40</v>
      </c>
      <c r="F24" s="11" t="s">
        <v>80</v>
      </c>
      <c r="G24" s="8">
        <v>196</v>
      </c>
      <c r="H24" s="8">
        <v>322</v>
      </c>
      <c r="I24" s="8">
        <v>346</v>
      </c>
      <c r="J24" s="45" t="s">
        <v>41</v>
      </c>
      <c r="K24" s="45"/>
      <c r="L24" s="46">
        <v>1.602E-19</v>
      </c>
      <c r="M24" s="46"/>
    </row>
    <row r="25" spans="1:20" x14ac:dyDescent="0.2">
      <c r="A25" s="9" t="s">
        <v>70</v>
      </c>
      <c r="B25" s="11" t="s">
        <v>80</v>
      </c>
      <c r="C25" s="5"/>
      <c r="D25" s="6"/>
      <c r="E25" s="18" t="s">
        <v>73</v>
      </c>
      <c r="F25" s="11" t="s">
        <v>80</v>
      </c>
      <c r="G25" s="8">
        <v>1.8</v>
      </c>
      <c r="H25" s="8">
        <v>2.8</v>
      </c>
      <c r="I25" s="8">
        <v>2.9</v>
      </c>
      <c r="J25" s="49"/>
      <c r="K25" s="50"/>
      <c r="L25" s="50"/>
      <c r="M25" s="51"/>
    </row>
    <row r="26" spans="1:20" x14ac:dyDescent="0.2">
      <c r="A26" s="39" t="s">
        <v>0</v>
      </c>
      <c r="B26" s="40"/>
      <c r="D26" s="5"/>
      <c r="E26" s="48" t="s">
        <v>89</v>
      </c>
      <c r="F26" s="48"/>
      <c r="G26" s="48"/>
      <c r="H26" s="48"/>
      <c r="I26" s="48"/>
      <c r="J26" s="48"/>
      <c r="K26" s="48"/>
      <c r="L26" s="48"/>
      <c r="M26" s="48"/>
    </row>
    <row r="27" spans="1:20" x14ac:dyDescent="0.2">
      <c r="A27" s="41"/>
      <c r="B27" s="42"/>
      <c r="E27" s="48"/>
      <c r="F27" s="48"/>
      <c r="G27" s="48"/>
      <c r="H27" s="48"/>
      <c r="I27" s="48"/>
      <c r="J27" s="48"/>
      <c r="K27" s="48"/>
      <c r="L27" s="48"/>
      <c r="M27" s="48"/>
    </row>
    <row r="28" spans="1:20" x14ac:dyDescent="0.2">
      <c r="A28" s="9" t="s">
        <v>56</v>
      </c>
      <c r="B28" s="11" t="s">
        <v>80</v>
      </c>
      <c r="E28" s="28" t="s">
        <v>4</v>
      </c>
      <c r="F28" s="28" t="s">
        <v>61</v>
      </c>
      <c r="G28" s="28" t="s">
        <v>44</v>
      </c>
      <c r="H28" s="28" t="s">
        <v>37</v>
      </c>
      <c r="I28" s="28" t="s">
        <v>39</v>
      </c>
      <c r="J28" s="28" t="s">
        <v>36</v>
      </c>
      <c r="K28" s="28" t="s">
        <v>42</v>
      </c>
      <c r="L28" s="28" t="s">
        <v>43</v>
      </c>
      <c r="M28" s="28" t="s">
        <v>51</v>
      </c>
    </row>
    <row r="29" spans="1:20" x14ac:dyDescent="0.2">
      <c r="A29" s="9" t="s">
        <v>25</v>
      </c>
      <c r="B29" s="11" t="s">
        <v>80</v>
      </c>
      <c r="E29" s="28" t="s">
        <v>6</v>
      </c>
      <c r="F29" s="28" t="s">
        <v>5</v>
      </c>
      <c r="G29" s="28" t="s">
        <v>5</v>
      </c>
      <c r="H29" s="28" t="s">
        <v>38</v>
      </c>
      <c r="I29" s="28" t="s">
        <v>38</v>
      </c>
      <c r="J29" s="28" t="s">
        <v>84</v>
      </c>
      <c r="K29" s="28" t="s">
        <v>84</v>
      </c>
      <c r="L29" s="28" t="s">
        <v>50</v>
      </c>
      <c r="M29" s="28" t="s">
        <v>50</v>
      </c>
    </row>
    <row r="30" spans="1:20" x14ac:dyDescent="0.2">
      <c r="A30" s="9" t="s">
        <v>26</v>
      </c>
      <c r="B30" s="11" t="s">
        <v>80</v>
      </c>
      <c r="E30" s="28">
        <f t="shared" ref="E30:E45" si="2">G6*(AVERAGE($J$6:$J$21)+273.15)/(AVERAGE($I$6:$I$21))*($I$48/$I$49)</f>
        <v>687.83895277298029</v>
      </c>
      <c r="F30" s="28">
        <f t="shared" ref="F30:F45" si="3">F6*(AVERAGE($J$6:$J$21)+273.15)/(AVERAGE($I$6:$I$21))*($I$48/$I$49)</f>
        <v>3828.7081365494855</v>
      </c>
      <c r="G30" s="28" t="e">
        <f>E30*'Data Summary'!$B$18*(AVERAGE($J$6:$J$21)+273.15)/(AVERAGE($I$6:$I$21))*($I$48/$I$49)</f>
        <v>#VALUE!</v>
      </c>
      <c r="H30" s="30" t="e">
        <f>(M6-K6)/$B$42</f>
        <v>#VALUE!</v>
      </c>
      <c r="I30" s="31" t="e">
        <f>(1/$B$42)*SQRT(N6^2+L6^2)</f>
        <v>#VALUE!</v>
      </c>
      <c r="J30" s="32">
        <f>Q6-O6</f>
        <v>-2.5515953190775025E-9</v>
      </c>
      <c r="K30" s="32">
        <f>SQRT(P6^2+R6^2)</f>
        <v>1.2275990571945377E-11</v>
      </c>
      <c r="L30" s="31" t="e">
        <f>ABS(J30)/($H$30*$F$24*$L$24)</f>
        <v>#VALUE!</v>
      </c>
      <c r="M30" s="32" t="e">
        <f>SQRT( ( 1 / ($H$30*$F$24*$L$24 ) )^2 * (K30^2+J30^2*( ($I$30/$H$30)^2+($F$25/$F$24)^2)))</f>
        <v>#VALUE!</v>
      </c>
    </row>
    <row r="31" spans="1:20" x14ac:dyDescent="0.2">
      <c r="A31" s="9" t="s">
        <v>27</v>
      </c>
      <c r="B31" s="11" t="s">
        <v>80</v>
      </c>
      <c r="E31" s="28">
        <f t="shared" si="2"/>
        <v>678.01268201908044</v>
      </c>
      <c r="F31" s="28">
        <f t="shared" si="3"/>
        <v>3773.6810203276473</v>
      </c>
      <c r="G31" s="28" t="e">
        <f>E31*'Data Summary'!$B$18*(AVERAGE($J$6:$J$21)+273.15)/(AVERAGE($I$6:$I$21))*($I$48/$I$49)</f>
        <v>#VALUE!</v>
      </c>
      <c r="H31" s="30" t="e">
        <f>(M7-K7)/$B$42</f>
        <v>#VALUE!</v>
      </c>
      <c r="I31" s="31" t="e">
        <f t="shared" ref="I31:I45" si="4">(1/$B$42)*SQRT(N7^2+L7^2)</f>
        <v>#VALUE!</v>
      </c>
      <c r="J31" s="32">
        <f t="shared" ref="J31:J45" si="5">Q7-O7</f>
        <v>-1.8190474051555E-9</v>
      </c>
      <c r="K31" s="32">
        <f t="shared" ref="K31:K45" si="6">SQRT(P7^2+R7^2)</f>
        <v>9.7030526373102633E-12</v>
      </c>
      <c r="L31" s="31" t="e">
        <f>ABS(J31)/($H$30*$F$24*$L$24)</f>
        <v>#VALUE!</v>
      </c>
      <c r="M31" s="32" t="e">
        <f t="shared" ref="M31:M45" si="7">SQRT( ( 1 / ($H$30*$F$24*$L$24 ) )^2 * (K31^2+J31^2*( ($I$30/$H$30)^2+($F$25/$F$24)^2)))</f>
        <v>#VALUE!</v>
      </c>
    </row>
    <row r="32" spans="1:20" x14ac:dyDescent="0.2">
      <c r="A32" s="39" t="s">
        <v>52</v>
      </c>
      <c r="B32" s="40"/>
      <c r="E32" s="28">
        <f t="shared" si="2"/>
        <v>668.18641126518082</v>
      </c>
      <c r="F32" s="28">
        <f t="shared" si="3"/>
        <v>3719.2434803510432</v>
      </c>
      <c r="G32" s="28" t="e">
        <f>E32*'Data Summary'!$B$18*(AVERAGE($J$6:$J$21)+273.15)/(AVERAGE($I$6:$I$21))*($I$48/$I$49)</f>
        <v>#VALUE!</v>
      </c>
      <c r="H32" s="30" t="e">
        <f t="shared" ref="H32:H45" si="8">(M8-K8)/$B$42</f>
        <v>#VALUE!</v>
      </c>
      <c r="I32" s="31" t="e">
        <f t="shared" si="4"/>
        <v>#VALUE!</v>
      </c>
      <c r="J32" s="32">
        <f t="shared" si="5"/>
        <v>-1.2758766601709993E-9</v>
      </c>
      <c r="K32" s="32">
        <f t="shared" si="6"/>
        <v>5.8757635505440034E-12</v>
      </c>
      <c r="L32" s="31" t="e">
        <f t="shared" ref="L32:L45" si="9">ABS(J32)/($H$30*$F$24*$L$24)</f>
        <v>#VALUE!</v>
      </c>
      <c r="M32" s="32" t="e">
        <f t="shared" si="7"/>
        <v>#VALUE!</v>
      </c>
    </row>
    <row r="33" spans="1:14" x14ac:dyDescent="0.2">
      <c r="A33" s="41"/>
      <c r="B33" s="42"/>
      <c r="E33" s="28">
        <f t="shared" si="2"/>
        <v>658.36014051128109</v>
      </c>
      <c r="F33" s="28">
        <f t="shared" si="3"/>
        <v>3664.6094149593605</v>
      </c>
      <c r="G33" s="28" t="e">
        <f>E33*'Data Summary'!$B$18*(AVERAGE($J$6:$J$21)+273.15)/(AVERAGE($I$6:$I$21))*($I$48/$I$49)</f>
        <v>#VALUE!</v>
      </c>
      <c r="H33" s="30" t="e">
        <f t="shared" si="8"/>
        <v>#VALUE!</v>
      </c>
      <c r="I33" s="31" t="e">
        <f t="shared" si="4"/>
        <v>#VALUE!</v>
      </c>
      <c r="J33" s="32">
        <f t="shared" si="5"/>
        <v>-8.8914816796999961E-10</v>
      </c>
      <c r="K33" s="32">
        <f t="shared" si="6"/>
        <v>4.3805162441329415E-12</v>
      </c>
      <c r="L33" s="31" t="e">
        <f t="shared" si="9"/>
        <v>#VALUE!</v>
      </c>
      <c r="M33" s="32" t="e">
        <f t="shared" si="7"/>
        <v>#VALUE!</v>
      </c>
    </row>
    <row r="34" spans="1:14" x14ac:dyDescent="0.2">
      <c r="A34" s="9" t="s">
        <v>56</v>
      </c>
      <c r="B34" s="11" t="s">
        <v>80</v>
      </c>
      <c r="E34" s="28">
        <f t="shared" si="2"/>
        <v>648.53386975738135</v>
      </c>
      <c r="F34" s="28">
        <f t="shared" si="3"/>
        <v>3610.1718749827564</v>
      </c>
      <c r="G34" s="28" t="e">
        <f>E34*'Data Summary'!$B$18*(AVERAGE($J$6:$J$21)+273.15)/(AVERAGE($I$6:$I$21))*($I$48/$I$49)</f>
        <v>#VALUE!</v>
      </c>
      <c r="H34" s="30" t="e">
        <f t="shared" si="8"/>
        <v>#VALUE!</v>
      </c>
      <c r="I34" s="31" t="e">
        <f t="shared" si="4"/>
        <v>#VALUE!</v>
      </c>
      <c r="J34" s="32">
        <f t="shared" si="5"/>
        <v>-6.2088588159699952E-10</v>
      </c>
      <c r="K34" s="32">
        <f t="shared" si="6"/>
        <v>3.0999397846266667E-12</v>
      </c>
      <c r="L34" s="31" t="e">
        <f t="shared" si="9"/>
        <v>#VALUE!</v>
      </c>
      <c r="M34" s="32" t="e">
        <f t="shared" si="7"/>
        <v>#VALUE!</v>
      </c>
    </row>
    <row r="35" spans="1:14" x14ac:dyDescent="0.2">
      <c r="A35" s="9" t="s">
        <v>20</v>
      </c>
      <c r="B35" s="11" t="s">
        <v>80</v>
      </c>
      <c r="E35" s="28">
        <f t="shared" si="2"/>
        <v>638.70759900348162</v>
      </c>
      <c r="F35" s="28">
        <f t="shared" si="3"/>
        <v>3555.7343350061515</v>
      </c>
      <c r="G35" s="28" t="e">
        <f>E35*'Data Summary'!$B$18*(AVERAGE($J$6:$J$21)+273.15)/(AVERAGE($I$6:$I$21))*($I$48/$I$49)</f>
        <v>#VALUE!</v>
      </c>
      <c r="H35" s="30" t="e">
        <f t="shared" si="8"/>
        <v>#VALUE!</v>
      </c>
      <c r="I35" s="31" t="e">
        <f t="shared" si="4"/>
        <v>#VALUE!</v>
      </c>
      <c r="J35" s="32">
        <f t="shared" si="5"/>
        <v>-4.310106771535E-10</v>
      </c>
      <c r="K35" s="32">
        <f t="shared" si="6"/>
        <v>2.2053039956918327E-12</v>
      </c>
      <c r="L35" s="31" t="e">
        <f t="shared" si="9"/>
        <v>#VALUE!</v>
      </c>
      <c r="M35" s="32" t="e">
        <f t="shared" si="7"/>
        <v>#VALUE!</v>
      </c>
      <c r="N35" s="3"/>
    </row>
    <row r="36" spans="1:14" x14ac:dyDescent="0.2">
      <c r="A36" s="9" t="s">
        <v>21</v>
      </c>
      <c r="B36" s="11" t="s">
        <v>80</v>
      </c>
      <c r="E36" s="28">
        <f t="shared" si="2"/>
        <v>628.881328249582</v>
      </c>
      <c r="F36" s="28">
        <f t="shared" si="3"/>
        <v>3501.4933204446261</v>
      </c>
      <c r="G36" s="28" t="e">
        <f>E36*'Data Summary'!$B$18*(AVERAGE($J$6:$J$21)+273.15)/(AVERAGE($I$6:$I$21))*($I$48/$I$49)</f>
        <v>#VALUE!</v>
      </c>
      <c r="H36" s="30" t="e">
        <f t="shared" si="8"/>
        <v>#VALUE!</v>
      </c>
      <c r="I36" s="31" t="e">
        <f t="shared" si="4"/>
        <v>#VALUE!</v>
      </c>
      <c r="J36" s="32">
        <f t="shared" si="5"/>
        <v>-3.0239334869200009E-10</v>
      </c>
      <c r="K36" s="32">
        <f t="shared" si="6"/>
        <v>1.4848701748921723E-12</v>
      </c>
      <c r="L36" s="31" t="e">
        <f t="shared" si="9"/>
        <v>#VALUE!</v>
      </c>
      <c r="M36" s="32" t="e">
        <f t="shared" si="7"/>
        <v>#VALUE!</v>
      </c>
      <c r="N36" s="3"/>
    </row>
    <row r="37" spans="1:14" x14ac:dyDescent="0.2">
      <c r="A37" s="9" t="s">
        <v>22</v>
      </c>
      <c r="B37" s="11" t="s">
        <v>80</v>
      </c>
      <c r="E37" s="28">
        <f t="shared" si="2"/>
        <v>619.05505749568226</v>
      </c>
      <c r="F37" s="28">
        <f t="shared" si="3"/>
        <v>3446.8592550529429</v>
      </c>
      <c r="G37" s="28" t="e">
        <f>E37*'Data Summary'!$B$18*(AVERAGE($J$6:$J$21)+273.15)/(AVERAGE($I$6:$I$21))*($I$48/$I$49)</f>
        <v>#VALUE!</v>
      </c>
      <c r="H37" s="30" t="e">
        <f t="shared" si="8"/>
        <v>#VALUE!</v>
      </c>
      <c r="I37" s="31" t="e">
        <f t="shared" si="4"/>
        <v>#VALUE!</v>
      </c>
      <c r="J37" s="32">
        <f t="shared" si="5"/>
        <v>-2.1357664735649999E-10</v>
      </c>
      <c r="K37" s="32">
        <f t="shared" si="6"/>
        <v>1.0751167339392089E-12</v>
      </c>
      <c r="L37" s="31" t="e">
        <f t="shared" si="9"/>
        <v>#VALUE!</v>
      </c>
      <c r="M37" s="32" t="e">
        <f t="shared" si="7"/>
        <v>#VALUE!</v>
      </c>
    </row>
    <row r="38" spans="1:14" x14ac:dyDescent="0.2">
      <c r="A38" s="39" t="s">
        <v>11</v>
      </c>
      <c r="B38" s="40"/>
      <c r="E38" s="28">
        <f t="shared" si="2"/>
        <v>609.22878674178253</v>
      </c>
      <c r="F38" s="28">
        <f t="shared" si="3"/>
        <v>3392.6182404914161</v>
      </c>
      <c r="G38" s="28" t="e">
        <f>E38*'Data Summary'!$B$18*(AVERAGE($J$6:$J$21)+273.15)/(AVERAGE($I$6:$I$21))*($I$48/$I$49)</f>
        <v>#VALUE!</v>
      </c>
      <c r="H38" s="30" t="e">
        <f t="shared" si="8"/>
        <v>#VALUE!</v>
      </c>
      <c r="I38" s="31" t="e">
        <f t="shared" si="4"/>
        <v>#VALUE!</v>
      </c>
      <c r="J38" s="32">
        <f t="shared" si="5"/>
        <v>-1.4939814806500005E-10</v>
      </c>
      <c r="K38" s="32">
        <f t="shared" si="6"/>
        <v>7.3192231877376014E-13</v>
      </c>
      <c r="L38" s="31" t="e">
        <f t="shared" si="9"/>
        <v>#VALUE!</v>
      </c>
      <c r="M38" s="32" t="e">
        <f t="shared" si="7"/>
        <v>#VALUE!</v>
      </c>
    </row>
    <row r="39" spans="1:14" x14ac:dyDescent="0.2">
      <c r="A39" s="43"/>
      <c r="B39" s="44"/>
      <c r="E39" s="28">
        <f t="shared" si="2"/>
        <v>599.40251598788279</v>
      </c>
      <c r="F39" s="28">
        <f t="shared" si="3"/>
        <v>3337.9841750997339</v>
      </c>
      <c r="G39" s="28" t="e">
        <f>E39*'Data Summary'!$B$18*(AVERAGE($J$6:$J$21)+273.15)/(AVERAGE($I$6:$I$21))*($I$48/$I$49)</f>
        <v>#VALUE!</v>
      </c>
      <c r="H39" s="30" t="e">
        <f t="shared" si="8"/>
        <v>#VALUE!</v>
      </c>
      <c r="I39" s="31" t="e">
        <f t="shared" si="4"/>
        <v>#VALUE!</v>
      </c>
      <c r="J39" s="32">
        <f t="shared" si="5"/>
        <v>-1.0693156161650007E-10</v>
      </c>
      <c r="K39" s="32">
        <f t="shared" si="6"/>
        <v>5.8284026814074101E-13</v>
      </c>
      <c r="L39" s="31" t="e">
        <f t="shared" si="9"/>
        <v>#VALUE!</v>
      </c>
      <c r="M39" s="32" t="e">
        <f t="shared" si="7"/>
        <v>#VALUE!</v>
      </c>
      <c r="N39" s="3"/>
    </row>
    <row r="40" spans="1:14" x14ac:dyDescent="0.2">
      <c r="A40" s="41"/>
      <c r="B40" s="42"/>
      <c r="E40" s="28">
        <f t="shared" si="2"/>
        <v>589.57624523398306</v>
      </c>
      <c r="F40" s="28">
        <f t="shared" si="3"/>
        <v>3283.7431605382076</v>
      </c>
      <c r="G40" s="28" t="e">
        <f>E40*'Data Summary'!$B$18*(AVERAGE($J$6:$J$21)+273.15)/(AVERAGE($I$6:$I$21))*($I$48/$I$49)</f>
        <v>#VALUE!</v>
      </c>
      <c r="H40" s="30" t="e">
        <f t="shared" si="8"/>
        <v>#VALUE!</v>
      </c>
      <c r="I40" s="31" t="e">
        <f t="shared" si="4"/>
        <v>#VALUE!</v>
      </c>
      <c r="J40" s="32">
        <f t="shared" si="5"/>
        <v>-7.5723391937000055E-11</v>
      </c>
      <c r="K40" s="32">
        <f t="shared" si="6"/>
        <v>3.8395889223779295E-13</v>
      </c>
      <c r="L40" s="31" t="e">
        <f t="shared" si="9"/>
        <v>#VALUE!</v>
      </c>
      <c r="M40" s="32" t="e">
        <f t="shared" si="7"/>
        <v>#VALUE!</v>
      </c>
      <c r="N40" s="3"/>
    </row>
    <row r="41" spans="1:14" x14ac:dyDescent="0.2">
      <c r="A41" s="9" t="s">
        <v>56</v>
      </c>
      <c r="B41" s="11" t="s">
        <v>80</v>
      </c>
      <c r="E41" s="28">
        <f t="shared" si="2"/>
        <v>579.74997448008332</v>
      </c>
      <c r="F41" s="28">
        <f t="shared" si="3"/>
        <v>3228.7160443163693</v>
      </c>
      <c r="G41" s="28" t="e">
        <f>E41*'Data Summary'!$B$18*(AVERAGE($J$6:$J$21)+273.15)/(AVERAGE($I$6:$I$21))*($I$48/$I$49)</f>
        <v>#VALUE!</v>
      </c>
      <c r="H41" s="30" t="e">
        <f t="shared" si="8"/>
        <v>#VALUE!</v>
      </c>
      <c r="I41" s="31" t="e">
        <f t="shared" si="4"/>
        <v>#VALUE!</v>
      </c>
      <c r="J41" s="32">
        <f t="shared" si="5"/>
        <v>-5.4624251738499994E-11</v>
      </c>
      <c r="K41" s="32">
        <f t="shared" si="6"/>
        <v>4.399989371170811E-13</v>
      </c>
      <c r="L41" s="31" t="e">
        <f t="shared" si="9"/>
        <v>#VALUE!</v>
      </c>
      <c r="M41" s="32" t="e">
        <f t="shared" si="7"/>
        <v>#VALUE!</v>
      </c>
      <c r="N41" s="3"/>
    </row>
    <row r="42" spans="1:14" x14ac:dyDescent="0.2">
      <c r="A42" s="9" t="s">
        <v>24</v>
      </c>
      <c r="B42" s="11" t="s">
        <v>80</v>
      </c>
      <c r="E42" s="28">
        <f t="shared" si="2"/>
        <v>569.92370372618359</v>
      </c>
      <c r="F42" s="28">
        <f t="shared" si="3"/>
        <v>3174.2785043397648</v>
      </c>
      <c r="G42" s="28" t="e">
        <f>E42*'Data Summary'!$B$18*(AVERAGE($J$6:$J$21)+273.15)/(AVERAGE($I$6:$I$21))*($I$48/$I$49)</f>
        <v>#VALUE!</v>
      </c>
      <c r="H42" s="30" t="e">
        <f t="shared" si="8"/>
        <v>#VALUE!</v>
      </c>
      <c r="I42" s="31" t="e">
        <f t="shared" si="4"/>
        <v>#VALUE!</v>
      </c>
      <c r="J42" s="32">
        <f t="shared" si="5"/>
        <v>-3.8814960432000006E-11</v>
      </c>
      <c r="K42" s="32">
        <f t="shared" si="6"/>
        <v>2.3159167206525475E-13</v>
      </c>
      <c r="L42" s="31" t="e">
        <f t="shared" si="9"/>
        <v>#VALUE!</v>
      </c>
      <c r="M42" s="32" t="e">
        <f t="shared" si="7"/>
        <v>#VALUE!</v>
      </c>
      <c r="N42" s="3"/>
    </row>
    <row r="43" spans="1:14" x14ac:dyDescent="0.2">
      <c r="A43" s="39" t="s">
        <v>12</v>
      </c>
      <c r="B43" s="40"/>
      <c r="E43" s="28">
        <f t="shared" si="2"/>
        <v>560.09743297228397</v>
      </c>
      <c r="F43" s="28">
        <f t="shared" si="3"/>
        <v>3120.0374897782381</v>
      </c>
      <c r="G43" s="28" t="e">
        <f>E43*'Data Summary'!$B$18*(AVERAGE($J$6:$J$21)+273.15)/(AVERAGE($I$6:$I$21))*($I$48/$I$49)</f>
        <v>#VALUE!</v>
      </c>
      <c r="H43" s="30" t="e">
        <f t="shared" si="8"/>
        <v>#VALUE!</v>
      </c>
      <c r="I43" s="31" t="e">
        <f t="shared" si="4"/>
        <v>#VALUE!</v>
      </c>
      <c r="J43" s="32">
        <f t="shared" si="5"/>
        <v>-2.7830538233000008E-11</v>
      </c>
      <c r="K43" s="32">
        <f t="shared" si="6"/>
        <v>2.2110297952100063E-13</v>
      </c>
      <c r="L43" s="31" t="e">
        <f t="shared" si="9"/>
        <v>#VALUE!</v>
      </c>
      <c r="M43" s="32" t="e">
        <f t="shared" si="7"/>
        <v>#VALUE!</v>
      </c>
      <c r="N43" s="3"/>
    </row>
    <row r="44" spans="1:14" x14ac:dyDescent="0.2">
      <c r="A44" s="41"/>
      <c r="B44" s="42"/>
      <c r="E44" s="28">
        <f t="shared" si="2"/>
        <v>550.27116221838423</v>
      </c>
      <c r="F44" s="28">
        <f t="shared" si="3"/>
        <v>3065.4034243865558</v>
      </c>
      <c r="G44" s="28" t="e">
        <f>E44*'Data Summary'!$B$18*(AVERAGE($J$6:$J$21)+273.15)/(AVERAGE($I$6:$I$21))*($I$48/$I$49)</f>
        <v>#VALUE!</v>
      </c>
      <c r="H44" s="30" t="e">
        <f t="shared" si="8"/>
        <v>#VALUE!</v>
      </c>
      <c r="I44" s="31" t="e">
        <f t="shared" si="4"/>
        <v>#VALUE!</v>
      </c>
      <c r="J44" s="32">
        <f t="shared" si="5"/>
        <v>-2.101728587499999E-11</v>
      </c>
      <c r="K44" s="32">
        <f t="shared" si="6"/>
        <v>3.156301134051699E-13</v>
      </c>
      <c r="L44" s="31" t="e">
        <f t="shared" si="9"/>
        <v>#VALUE!</v>
      </c>
      <c r="M44" s="32" t="e">
        <f t="shared" si="7"/>
        <v>#VALUE!</v>
      </c>
      <c r="N44" s="3"/>
    </row>
    <row r="45" spans="1:14" x14ac:dyDescent="0.2">
      <c r="A45" s="9" t="s">
        <v>13</v>
      </c>
      <c r="B45" s="11" t="s">
        <v>80</v>
      </c>
      <c r="E45" s="28">
        <f t="shared" si="2"/>
        <v>540.4448914644845</v>
      </c>
      <c r="F45" s="28">
        <f t="shared" si="3"/>
        <v>3010.7693589948735</v>
      </c>
      <c r="G45" s="28" t="e">
        <f>E45*'Data Summary'!$B$18*(AVERAGE($J$6:$J$21)+273.15)/(AVERAGE($I$6:$I$21))*($I$48/$I$49)</f>
        <v>#VALUE!</v>
      </c>
      <c r="H45" s="30" t="e">
        <f t="shared" si="8"/>
        <v>#VALUE!</v>
      </c>
      <c r="I45" s="31" t="e">
        <f t="shared" si="4"/>
        <v>#VALUE!</v>
      </c>
      <c r="J45" s="32">
        <f t="shared" si="5"/>
        <v>-1.4576926395000009E-11</v>
      </c>
      <c r="K45" s="32">
        <f t="shared" si="6"/>
        <v>1.700078649244865E-13</v>
      </c>
      <c r="L45" s="31" t="e">
        <f t="shared" si="9"/>
        <v>#VALUE!</v>
      </c>
      <c r="M45" s="32" t="e">
        <f t="shared" si="7"/>
        <v>#VALUE!</v>
      </c>
      <c r="N45" s="3"/>
    </row>
    <row r="46" spans="1:14" x14ac:dyDescent="0.2">
      <c r="A46" s="9" t="s">
        <v>30</v>
      </c>
      <c r="B46" s="11" t="s">
        <v>80</v>
      </c>
      <c r="N46" s="3"/>
    </row>
    <row r="47" spans="1:14" x14ac:dyDescent="0.2">
      <c r="A47" s="9" t="s">
        <v>31</v>
      </c>
      <c r="B47" s="11" t="s">
        <v>80</v>
      </c>
      <c r="E47" s="47" t="s">
        <v>76</v>
      </c>
      <c r="F47" s="47"/>
      <c r="H47" s="52" t="s">
        <v>86</v>
      </c>
      <c r="I47" s="52"/>
      <c r="L47" s="8" t="s">
        <v>92</v>
      </c>
      <c r="N47" s="3"/>
    </row>
    <row r="48" spans="1:14" x14ac:dyDescent="0.2">
      <c r="A48" s="9" t="s">
        <v>46</v>
      </c>
      <c r="B48" s="11" t="s">
        <v>80</v>
      </c>
      <c r="E48" s="8" t="s">
        <v>82</v>
      </c>
      <c r="F48" s="29">
        <f>AVERAGE(J6:J21)+273.15</f>
        <v>295.45</v>
      </c>
      <c r="H48" s="33" t="s">
        <v>87</v>
      </c>
      <c r="I48" s="33">
        <v>964.4</v>
      </c>
      <c r="L48" s="34" t="e">
        <f>CONCATENATE(E30,",",L30,",",M30)</f>
        <v>#VALUE!</v>
      </c>
      <c r="N48" s="3"/>
    </row>
    <row r="49" spans="1:14" x14ac:dyDescent="0.2">
      <c r="A49" s="9" t="s">
        <v>71</v>
      </c>
      <c r="B49" s="11" t="s">
        <v>80</v>
      </c>
      <c r="E49" s="8" t="s">
        <v>90</v>
      </c>
      <c r="F49" s="29">
        <f>_xlfn.STDEV.P(J6:J21)</f>
        <v>0</v>
      </c>
      <c r="H49" s="33" t="s">
        <v>88</v>
      </c>
      <c r="I49" s="33">
        <f>297.1</f>
        <v>297.10000000000002</v>
      </c>
      <c r="L49" s="34" t="e">
        <f t="shared" ref="L49:L63" si="10">CONCATENATE(E31,",",L31,",",M31)</f>
        <v>#VALUE!</v>
      </c>
      <c r="N49" s="3"/>
    </row>
    <row r="50" spans="1:14" x14ac:dyDescent="0.2">
      <c r="A50" s="9" t="s">
        <v>72</v>
      </c>
      <c r="B50" s="11" t="s">
        <v>80</v>
      </c>
      <c r="E50" s="8" t="s">
        <v>77</v>
      </c>
      <c r="F50" s="29">
        <f>AVERAGE(I6:I21)</f>
        <v>976</v>
      </c>
      <c r="L50" s="34" t="e">
        <f t="shared" si="10"/>
        <v>#VALUE!</v>
      </c>
    </row>
    <row r="51" spans="1:14" x14ac:dyDescent="0.2">
      <c r="A51"/>
      <c r="B51"/>
      <c r="E51" s="8" t="s">
        <v>91</v>
      </c>
      <c r="F51" s="29">
        <f>_xlfn.STDEV.P(I6:I21)</f>
        <v>0</v>
      </c>
      <c r="H51"/>
      <c r="I51"/>
      <c r="L51" s="34" t="e">
        <f t="shared" si="10"/>
        <v>#VALUE!</v>
      </c>
    </row>
    <row r="52" spans="1:14" x14ac:dyDescent="0.2">
      <c r="E52" s="8" t="s">
        <v>78</v>
      </c>
      <c r="F52" s="29" t="e">
        <f>EXP(INDEX(LINEST(LN(L30:L45),E30:E45),1,2))</f>
        <v>#VALUE!</v>
      </c>
      <c r="L52" s="34" t="e">
        <f t="shared" si="10"/>
        <v>#VALUE!</v>
      </c>
    </row>
    <row r="53" spans="1:14" x14ac:dyDescent="0.2">
      <c r="E53" s="8" t="s">
        <v>79</v>
      </c>
      <c r="F53" s="29" t="e">
        <f>INDEX(LINEST(LN(L30:L45),E30:E45),1)</f>
        <v>#VALUE!</v>
      </c>
      <c r="L53" s="34" t="e">
        <f t="shared" si="10"/>
        <v>#VALUE!</v>
      </c>
      <c r="N53" s="3"/>
    </row>
    <row r="54" spans="1:14" x14ac:dyDescent="0.2">
      <c r="L54" s="34" t="e">
        <f t="shared" si="10"/>
        <v>#VALUE!</v>
      </c>
      <c r="N54" s="3"/>
    </row>
    <row r="55" spans="1:14" x14ac:dyDescent="0.2">
      <c r="L55" s="34" t="e">
        <f t="shared" si="10"/>
        <v>#VALUE!</v>
      </c>
      <c r="N55" s="3"/>
    </row>
    <row r="56" spans="1:14" x14ac:dyDescent="0.2">
      <c r="L56" s="34" t="e">
        <f t="shared" si="10"/>
        <v>#VALUE!</v>
      </c>
      <c r="N56" s="3"/>
    </row>
    <row r="57" spans="1:14" x14ac:dyDescent="0.2">
      <c r="L57" s="34" t="e">
        <f t="shared" si="10"/>
        <v>#VALUE!</v>
      </c>
      <c r="N57" s="3"/>
    </row>
    <row r="58" spans="1:14" x14ac:dyDescent="0.2">
      <c r="L58" s="34" t="e">
        <f t="shared" si="10"/>
        <v>#VALUE!</v>
      </c>
      <c r="N58" s="3"/>
    </row>
    <row r="59" spans="1:14" x14ac:dyDescent="0.2">
      <c r="L59" s="34" t="e">
        <f t="shared" si="10"/>
        <v>#VALUE!</v>
      </c>
      <c r="N59" s="3"/>
    </row>
    <row r="60" spans="1:14" x14ac:dyDescent="0.2">
      <c r="L60" s="34" t="e">
        <f t="shared" si="10"/>
        <v>#VALUE!</v>
      </c>
    </row>
    <row r="61" spans="1:14" x14ac:dyDescent="0.2">
      <c r="L61" s="34" t="e">
        <f t="shared" si="10"/>
        <v>#VALUE!</v>
      </c>
    </row>
    <row r="62" spans="1:14" x14ac:dyDescent="0.2">
      <c r="L62" s="34" t="e">
        <f t="shared" si="10"/>
        <v>#VALUE!</v>
      </c>
    </row>
    <row r="63" spans="1:14" x14ac:dyDescent="0.2">
      <c r="L63" s="34" t="e">
        <f t="shared" si="10"/>
        <v>#VALUE!</v>
      </c>
    </row>
    <row r="64" spans="1:14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K40" sqref="K40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AVERAGE(A9:A997)</f>
        <v>#DIV/0!</v>
      </c>
      <c r="B7" s="25" t="e">
        <f>STDEV(A9:A997)</f>
        <v>#DIV/0!</v>
      </c>
      <c r="C7" s="26" t="e">
        <f>AVERAGE(C9:C997)</f>
        <v>#DIV/0!</v>
      </c>
      <c r="D7" s="25" t="e">
        <f>STDEV(C9:C997)</f>
        <v>#DIV/0!</v>
      </c>
    </row>
    <row r="8" spans="1:4" x14ac:dyDescent="0.2">
      <c r="A8" s="27" t="s">
        <v>16</v>
      </c>
      <c r="B8" s="27"/>
      <c r="C8" s="27" t="s">
        <v>16</v>
      </c>
      <c r="D8" s="27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</row>
    <row r="439" spans="1:4" x14ac:dyDescent="0.2">
      <c r="A439" s="1"/>
      <c r="B439" s="1"/>
    </row>
    <row r="440" spans="1:4" x14ac:dyDescent="0.2">
      <c r="A440" s="1"/>
      <c r="B440" s="1"/>
    </row>
    <row r="441" spans="1:4" x14ac:dyDescent="0.2">
      <c r="A441" s="1"/>
      <c r="B441" s="1"/>
    </row>
    <row r="442" spans="1:4" x14ac:dyDescent="0.2">
      <c r="A442" s="1"/>
      <c r="B442" s="1"/>
    </row>
    <row r="443" spans="1:4" x14ac:dyDescent="0.2">
      <c r="A443" s="1"/>
      <c r="B443" s="1"/>
    </row>
    <row r="444" spans="1:4" x14ac:dyDescent="0.2">
      <c r="A444" s="1"/>
      <c r="B444" s="1"/>
    </row>
    <row r="445" spans="1:4" x14ac:dyDescent="0.2">
      <c r="A445" s="1"/>
      <c r="B445" s="1"/>
    </row>
    <row r="446" spans="1:4" x14ac:dyDescent="0.2">
      <c r="A446" s="1"/>
      <c r="B446" s="1"/>
    </row>
    <row r="447" spans="1:4" x14ac:dyDescent="0.2">
      <c r="A447" s="1"/>
      <c r="B447" s="1"/>
    </row>
    <row r="448" spans="1:4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C475" s="1"/>
      <c r="D475" s="1"/>
    </row>
    <row r="476" spans="1:4" x14ac:dyDescent="0.2">
      <c r="C476" s="1"/>
      <c r="D476" s="1"/>
    </row>
    <row r="477" spans="1:4" x14ac:dyDescent="0.2">
      <c r="C477" s="1"/>
      <c r="D477" s="1"/>
    </row>
    <row r="478" spans="1:4" x14ac:dyDescent="0.2">
      <c r="C478" s="1"/>
      <c r="D478" s="1"/>
    </row>
    <row r="479" spans="1:4" x14ac:dyDescent="0.2">
      <c r="C479" s="1"/>
      <c r="D479" s="1"/>
    </row>
    <row r="480" spans="1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C457" s="1"/>
      <c r="D457" s="1"/>
    </row>
    <row r="458" spans="1:4" x14ac:dyDescent="0.2">
      <c r="C458" s="1"/>
      <c r="D458" s="1"/>
    </row>
    <row r="459" spans="1:4" x14ac:dyDescent="0.2">
      <c r="C459" s="1"/>
      <c r="D459" s="1"/>
    </row>
    <row r="460" spans="1:4" x14ac:dyDescent="0.2">
      <c r="C460" s="1"/>
      <c r="D460" s="1"/>
    </row>
    <row r="461" spans="1:4" x14ac:dyDescent="0.2">
      <c r="C461" s="1"/>
      <c r="D461" s="1"/>
    </row>
    <row r="462" spans="1:4" x14ac:dyDescent="0.2">
      <c r="C462" s="1"/>
      <c r="D462" s="1"/>
    </row>
    <row r="463" spans="1:4" x14ac:dyDescent="0.2">
      <c r="C463" s="1"/>
      <c r="D463" s="1"/>
    </row>
    <row r="464" spans="1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  <row r="663" spans="3:4" x14ac:dyDescent="0.2">
      <c r="C663" s="1"/>
      <c r="D663" s="1"/>
    </row>
    <row r="664" spans="3:4" x14ac:dyDescent="0.2">
      <c r="C664" s="1"/>
      <c r="D664" s="1"/>
    </row>
    <row r="665" spans="3:4" x14ac:dyDescent="0.2">
      <c r="C665" s="1"/>
      <c r="D665" s="1"/>
    </row>
    <row r="666" spans="3:4" x14ac:dyDescent="0.2">
      <c r="C666" s="1"/>
      <c r="D666" s="1"/>
    </row>
    <row r="667" spans="3:4" x14ac:dyDescent="0.2">
      <c r="C667" s="1"/>
      <c r="D667" s="1"/>
    </row>
    <row r="668" spans="3:4" x14ac:dyDescent="0.2">
      <c r="C668" s="1"/>
      <c r="D668" s="1"/>
    </row>
    <row r="669" spans="3:4" x14ac:dyDescent="0.2">
      <c r="C669" s="1"/>
      <c r="D669" s="1"/>
    </row>
    <row r="670" spans="3:4" x14ac:dyDescent="0.2">
      <c r="C670" s="1"/>
      <c r="D670" s="1"/>
    </row>
    <row r="671" spans="3:4" x14ac:dyDescent="0.2">
      <c r="C671" s="1"/>
      <c r="D671" s="1"/>
    </row>
    <row r="672" spans="3:4" x14ac:dyDescent="0.2">
      <c r="C672" s="1"/>
      <c r="D672" s="1"/>
    </row>
    <row r="673" spans="3:4" x14ac:dyDescent="0.2">
      <c r="C673" s="1"/>
      <c r="D673" s="1"/>
    </row>
    <row r="674" spans="3:4" x14ac:dyDescent="0.2">
      <c r="C674" s="1"/>
      <c r="D674" s="1"/>
    </row>
    <row r="675" spans="3:4" x14ac:dyDescent="0.2">
      <c r="C675" s="1"/>
      <c r="D675" s="1"/>
    </row>
    <row r="676" spans="3:4" x14ac:dyDescent="0.2">
      <c r="C676" s="1"/>
      <c r="D676" s="1"/>
    </row>
    <row r="677" spans="3:4" x14ac:dyDescent="0.2">
      <c r="C677" s="1"/>
      <c r="D677" s="1"/>
    </row>
    <row r="678" spans="3:4" x14ac:dyDescent="0.2">
      <c r="C678" s="1"/>
      <c r="D678" s="1"/>
    </row>
    <row r="679" spans="3:4" x14ac:dyDescent="0.2">
      <c r="C679" s="1"/>
      <c r="D679" s="1"/>
    </row>
    <row r="680" spans="3:4" x14ac:dyDescent="0.2">
      <c r="C680" s="1"/>
      <c r="D680" s="1"/>
    </row>
    <row r="681" spans="3:4" x14ac:dyDescent="0.2">
      <c r="C681" s="1"/>
      <c r="D681" s="1"/>
    </row>
    <row r="682" spans="3:4" x14ac:dyDescent="0.2">
      <c r="C682" s="1"/>
      <c r="D682" s="1"/>
    </row>
    <row r="683" spans="3:4" x14ac:dyDescent="0.2">
      <c r="C683" s="1"/>
      <c r="D683" s="1"/>
    </row>
    <row r="684" spans="3:4" x14ac:dyDescent="0.2">
      <c r="C684" s="1"/>
      <c r="D684" s="1"/>
    </row>
    <row r="685" spans="3:4" x14ac:dyDescent="0.2">
      <c r="C685" s="1"/>
      <c r="D685" s="1"/>
    </row>
    <row r="686" spans="3:4" x14ac:dyDescent="0.2">
      <c r="C686" s="1"/>
      <c r="D686" s="1"/>
    </row>
    <row r="687" spans="3:4" x14ac:dyDescent="0.2">
      <c r="C687" s="1"/>
      <c r="D687" s="1"/>
    </row>
    <row r="688" spans="3:4" x14ac:dyDescent="0.2">
      <c r="C688" s="1"/>
      <c r="D688" s="1"/>
    </row>
    <row r="689" spans="3:4" x14ac:dyDescent="0.2">
      <c r="C689" s="1"/>
      <c r="D689" s="1"/>
    </row>
    <row r="690" spans="3:4" x14ac:dyDescent="0.2">
      <c r="C690" s="1"/>
      <c r="D690" s="1"/>
    </row>
    <row r="691" spans="3:4" x14ac:dyDescent="0.2">
      <c r="C691" s="1"/>
      <c r="D691" s="1"/>
    </row>
    <row r="692" spans="3:4" x14ac:dyDescent="0.2">
      <c r="C692" s="1"/>
      <c r="D692" s="1"/>
    </row>
    <row r="693" spans="3:4" x14ac:dyDescent="0.2">
      <c r="C693" s="1"/>
      <c r="D693" s="1"/>
    </row>
    <row r="694" spans="3:4" x14ac:dyDescent="0.2">
      <c r="C694" s="1"/>
      <c r="D694" s="1"/>
    </row>
    <row r="695" spans="3:4" x14ac:dyDescent="0.2">
      <c r="C695" s="1"/>
      <c r="D695" s="1"/>
    </row>
    <row r="696" spans="3:4" x14ac:dyDescent="0.2">
      <c r="C696" s="1"/>
      <c r="D696" s="1"/>
    </row>
    <row r="697" spans="3:4" x14ac:dyDescent="0.2">
      <c r="C697" s="1"/>
      <c r="D697" s="1"/>
    </row>
    <row r="698" spans="3:4" x14ac:dyDescent="0.2">
      <c r="C698" s="1"/>
      <c r="D698" s="1"/>
    </row>
    <row r="699" spans="3:4" x14ac:dyDescent="0.2">
      <c r="C699" s="1"/>
      <c r="D699" s="1"/>
    </row>
    <row r="700" spans="3:4" x14ac:dyDescent="0.2">
      <c r="C700" s="1"/>
      <c r="D700" s="1"/>
    </row>
    <row r="701" spans="3:4" x14ac:dyDescent="0.2">
      <c r="C701" s="1"/>
      <c r="D701" s="1"/>
    </row>
    <row r="702" spans="3:4" x14ac:dyDescent="0.2">
      <c r="C702" s="1"/>
      <c r="D702" s="1"/>
    </row>
    <row r="703" spans="3:4" x14ac:dyDescent="0.2">
      <c r="C703" s="1"/>
      <c r="D703" s="1"/>
    </row>
    <row r="704" spans="3:4" x14ac:dyDescent="0.2">
      <c r="C704" s="1"/>
      <c r="D704" s="1"/>
    </row>
    <row r="705" spans="3:4" x14ac:dyDescent="0.2">
      <c r="C705" s="1"/>
      <c r="D705" s="1"/>
    </row>
    <row r="706" spans="3:4" x14ac:dyDescent="0.2">
      <c r="C706" s="1"/>
      <c r="D706" s="1"/>
    </row>
    <row r="707" spans="3:4" x14ac:dyDescent="0.2">
      <c r="C707" s="1"/>
      <c r="D707" s="1"/>
    </row>
    <row r="708" spans="3:4" x14ac:dyDescent="0.2">
      <c r="C708" s="1"/>
      <c r="D708" s="1"/>
    </row>
    <row r="709" spans="3:4" x14ac:dyDescent="0.2">
      <c r="C709" s="1"/>
      <c r="D709" s="1"/>
    </row>
    <row r="710" spans="3:4" x14ac:dyDescent="0.2">
      <c r="C710" s="1"/>
      <c r="D710" s="1"/>
    </row>
    <row r="711" spans="3:4" x14ac:dyDescent="0.2">
      <c r="C711" s="1"/>
      <c r="D711" s="1"/>
    </row>
    <row r="712" spans="3:4" x14ac:dyDescent="0.2">
      <c r="C712" s="1"/>
      <c r="D712" s="1"/>
    </row>
    <row r="713" spans="3:4" x14ac:dyDescent="0.2">
      <c r="C713" s="1"/>
      <c r="D713" s="1"/>
    </row>
    <row r="714" spans="3:4" x14ac:dyDescent="0.2">
      <c r="C714" s="1"/>
      <c r="D714" s="1"/>
    </row>
    <row r="715" spans="3:4" x14ac:dyDescent="0.2">
      <c r="C715" s="1"/>
      <c r="D715" s="1"/>
    </row>
    <row r="716" spans="3:4" x14ac:dyDescent="0.2">
      <c r="C716" s="1"/>
      <c r="D716" s="1"/>
    </row>
    <row r="717" spans="3:4" x14ac:dyDescent="0.2">
      <c r="C717" s="1"/>
      <c r="D717" s="1"/>
    </row>
    <row r="718" spans="3:4" x14ac:dyDescent="0.2">
      <c r="C718" s="1"/>
      <c r="D718" s="1"/>
    </row>
    <row r="719" spans="3:4" x14ac:dyDescent="0.2">
      <c r="C719" s="1"/>
      <c r="D719" s="1"/>
    </row>
    <row r="720" spans="3:4" x14ac:dyDescent="0.2">
      <c r="C720" s="1"/>
      <c r="D720" s="1"/>
    </row>
    <row r="721" spans="3:4" x14ac:dyDescent="0.2">
      <c r="C721" s="1"/>
      <c r="D721" s="1"/>
    </row>
    <row r="722" spans="3:4" x14ac:dyDescent="0.2">
      <c r="C722" s="1"/>
      <c r="D722" s="1"/>
    </row>
    <row r="723" spans="3:4" x14ac:dyDescent="0.2">
      <c r="C723" s="1"/>
      <c r="D723" s="1"/>
    </row>
    <row r="724" spans="3:4" x14ac:dyDescent="0.2">
      <c r="C724" s="1"/>
      <c r="D724" s="1"/>
    </row>
    <row r="725" spans="3:4" x14ac:dyDescent="0.2">
      <c r="C725" s="1"/>
      <c r="D725" s="1"/>
    </row>
    <row r="726" spans="3:4" x14ac:dyDescent="0.2">
      <c r="C726" s="1"/>
      <c r="D726" s="1"/>
    </row>
    <row r="727" spans="3:4" x14ac:dyDescent="0.2">
      <c r="C727" s="1"/>
      <c r="D727" s="1"/>
    </row>
    <row r="728" spans="3:4" x14ac:dyDescent="0.2">
      <c r="C728" s="1"/>
      <c r="D728" s="1"/>
    </row>
    <row r="729" spans="3:4" x14ac:dyDescent="0.2">
      <c r="C729" s="1"/>
      <c r="D729" s="1"/>
    </row>
    <row r="730" spans="3:4" x14ac:dyDescent="0.2">
      <c r="C730" s="1"/>
      <c r="D730" s="1"/>
    </row>
    <row r="731" spans="3:4" x14ac:dyDescent="0.2">
      <c r="C731" s="1"/>
      <c r="D731" s="1"/>
    </row>
    <row r="732" spans="3:4" x14ac:dyDescent="0.2">
      <c r="C732" s="1"/>
      <c r="D732" s="1"/>
    </row>
    <row r="733" spans="3:4" x14ac:dyDescent="0.2">
      <c r="C733" s="1"/>
      <c r="D733" s="1"/>
    </row>
    <row r="734" spans="3:4" x14ac:dyDescent="0.2">
      <c r="C734" s="1"/>
      <c r="D734" s="1"/>
    </row>
    <row r="735" spans="3:4" x14ac:dyDescent="0.2">
      <c r="C735" s="1"/>
      <c r="D735" s="1"/>
    </row>
    <row r="736" spans="3:4" x14ac:dyDescent="0.2">
      <c r="C736" s="1"/>
      <c r="D736" s="1"/>
    </row>
    <row r="737" spans="3:4" x14ac:dyDescent="0.2">
      <c r="C737" s="1"/>
      <c r="D737" s="1"/>
    </row>
    <row r="738" spans="3:4" x14ac:dyDescent="0.2">
      <c r="C738" s="1"/>
      <c r="D738" s="1"/>
    </row>
    <row r="739" spans="3:4" x14ac:dyDescent="0.2">
      <c r="C739" s="1"/>
      <c r="D739" s="1"/>
    </row>
    <row r="740" spans="3:4" x14ac:dyDescent="0.2">
      <c r="C740" s="1"/>
      <c r="D740" s="1"/>
    </row>
    <row r="741" spans="3:4" x14ac:dyDescent="0.2">
      <c r="C741" s="1"/>
      <c r="D741" s="1"/>
    </row>
    <row r="742" spans="3:4" x14ac:dyDescent="0.2">
      <c r="C742" s="1"/>
      <c r="D742" s="1"/>
    </row>
    <row r="743" spans="3:4" x14ac:dyDescent="0.2">
      <c r="C743" s="1"/>
      <c r="D743" s="1"/>
    </row>
    <row r="744" spans="3:4" x14ac:dyDescent="0.2">
      <c r="C744" s="1"/>
      <c r="D744" s="1"/>
    </row>
    <row r="745" spans="3:4" x14ac:dyDescent="0.2">
      <c r="C745" s="1"/>
      <c r="D745" s="1"/>
    </row>
    <row r="746" spans="3:4" x14ac:dyDescent="0.2">
      <c r="C746" s="1"/>
      <c r="D746" s="1"/>
    </row>
    <row r="747" spans="3:4" x14ac:dyDescent="0.2">
      <c r="C747" s="1"/>
      <c r="D747" s="1"/>
    </row>
    <row r="748" spans="3:4" x14ac:dyDescent="0.2">
      <c r="C748" s="1"/>
      <c r="D748" s="1"/>
    </row>
    <row r="749" spans="3:4" x14ac:dyDescent="0.2">
      <c r="C749" s="1"/>
      <c r="D749" s="1"/>
    </row>
    <row r="750" spans="3:4" x14ac:dyDescent="0.2">
      <c r="C750" s="1"/>
      <c r="D750" s="1"/>
    </row>
    <row r="751" spans="3:4" x14ac:dyDescent="0.2">
      <c r="C751" s="1"/>
      <c r="D751" s="1"/>
    </row>
    <row r="752" spans="3:4" x14ac:dyDescent="0.2">
      <c r="C752" s="1"/>
      <c r="D752" s="1"/>
    </row>
    <row r="753" spans="3:4" x14ac:dyDescent="0.2">
      <c r="C753" s="1"/>
      <c r="D753" s="1"/>
    </row>
    <row r="754" spans="3:4" x14ac:dyDescent="0.2">
      <c r="C754" s="1"/>
      <c r="D754" s="1"/>
    </row>
    <row r="755" spans="3:4" x14ac:dyDescent="0.2">
      <c r="C755" s="1"/>
      <c r="D755" s="1"/>
    </row>
    <row r="756" spans="3:4" x14ac:dyDescent="0.2">
      <c r="C756" s="1"/>
      <c r="D756" s="1"/>
    </row>
    <row r="757" spans="3:4" x14ac:dyDescent="0.2">
      <c r="C757" s="1"/>
      <c r="D757" s="1"/>
    </row>
    <row r="758" spans="3:4" x14ac:dyDescent="0.2">
      <c r="C758" s="1"/>
      <c r="D758" s="1"/>
    </row>
    <row r="759" spans="3:4" x14ac:dyDescent="0.2">
      <c r="C759" s="1"/>
      <c r="D759" s="1"/>
    </row>
    <row r="760" spans="3:4" x14ac:dyDescent="0.2">
      <c r="C760" s="1"/>
      <c r="D760" s="1"/>
    </row>
    <row r="761" spans="3:4" x14ac:dyDescent="0.2">
      <c r="C761" s="1"/>
      <c r="D761" s="1"/>
    </row>
    <row r="762" spans="3:4" x14ac:dyDescent="0.2">
      <c r="C762" s="1"/>
      <c r="D762" s="1"/>
    </row>
    <row r="763" spans="3:4" x14ac:dyDescent="0.2">
      <c r="C763" s="1"/>
      <c r="D763" s="1"/>
    </row>
    <row r="764" spans="3:4" x14ac:dyDescent="0.2">
      <c r="C764" s="1"/>
      <c r="D764" s="1"/>
    </row>
    <row r="765" spans="3:4" x14ac:dyDescent="0.2">
      <c r="C765" s="1"/>
      <c r="D765" s="1"/>
    </row>
    <row r="766" spans="3:4" x14ac:dyDescent="0.2">
      <c r="C766" s="1"/>
      <c r="D766" s="1"/>
    </row>
    <row r="767" spans="3:4" x14ac:dyDescent="0.2">
      <c r="C767" s="1"/>
      <c r="D767" s="1"/>
    </row>
    <row r="768" spans="3:4" x14ac:dyDescent="0.2">
      <c r="C768" s="1"/>
      <c r="D768" s="1"/>
    </row>
    <row r="769" spans="3:4" x14ac:dyDescent="0.2">
      <c r="C769" s="1"/>
      <c r="D769" s="1"/>
    </row>
    <row r="770" spans="3:4" x14ac:dyDescent="0.2">
      <c r="C770" s="1"/>
      <c r="D770" s="1"/>
    </row>
    <row r="771" spans="3:4" x14ac:dyDescent="0.2">
      <c r="C771" s="1"/>
      <c r="D771" s="1"/>
    </row>
    <row r="772" spans="3:4" x14ac:dyDescent="0.2">
      <c r="C772" s="1"/>
      <c r="D772" s="1"/>
    </row>
    <row r="773" spans="3:4" x14ac:dyDescent="0.2">
      <c r="C773" s="1"/>
      <c r="D773" s="1"/>
    </row>
    <row r="774" spans="3:4" x14ac:dyDescent="0.2">
      <c r="C774" s="1"/>
      <c r="D774" s="1"/>
    </row>
    <row r="775" spans="3:4" x14ac:dyDescent="0.2">
      <c r="C775" s="1"/>
      <c r="D775" s="1"/>
    </row>
    <row r="776" spans="3:4" x14ac:dyDescent="0.2">
      <c r="C776" s="1"/>
      <c r="D776" s="1"/>
    </row>
    <row r="777" spans="3:4" x14ac:dyDescent="0.2">
      <c r="C777" s="1"/>
      <c r="D777" s="1"/>
    </row>
    <row r="778" spans="3:4" x14ac:dyDescent="0.2">
      <c r="C778" s="1"/>
      <c r="D778" s="1"/>
    </row>
    <row r="779" spans="3:4" x14ac:dyDescent="0.2">
      <c r="C779" s="1"/>
      <c r="D779" s="1"/>
    </row>
    <row r="780" spans="3:4" x14ac:dyDescent="0.2">
      <c r="C780" s="1"/>
      <c r="D780" s="1"/>
    </row>
    <row r="781" spans="3:4" x14ac:dyDescent="0.2">
      <c r="C781" s="1"/>
      <c r="D781" s="1"/>
    </row>
    <row r="782" spans="3:4" x14ac:dyDescent="0.2">
      <c r="C782" s="1"/>
      <c r="D782" s="1"/>
    </row>
    <row r="783" spans="3:4" x14ac:dyDescent="0.2">
      <c r="C783" s="1"/>
      <c r="D783" s="1"/>
    </row>
    <row r="784" spans="3:4" x14ac:dyDescent="0.2">
      <c r="C784" s="1"/>
      <c r="D784" s="1"/>
    </row>
    <row r="785" spans="3:4" x14ac:dyDescent="0.2">
      <c r="C785" s="1"/>
      <c r="D785" s="1"/>
    </row>
    <row r="786" spans="3:4" x14ac:dyDescent="0.2">
      <c r="C786" s="1"/>
      <c r="D786" s="1"/>
    </row>
    <row r="787" spans="3:4" x14ac:dyDescent="0.2">
      <c r="C787" s="1"/>
      <c r="D787" s="1"/>
    </row>
    <row r="788" spans="3:4" x14ac:dyDescent="0.2">
      <c r="C788" s="1"/>
      <c r="D788" s="1"/>
    </row>
    <row r="789" spans="3:4" x14ac:dyDescent="0.2">
      <c r="C789" s="1"/>
      <c r="D789" s="1"/>
    </row>
    <row r="790" spans="3:4" x14ac:dyDescent="0.2">
      <c r="C790" s="1"/>
      <c r="D790" s="1"/>
    </row>
    <row r="791" spans="3:4" x14ac:dyDescent="0.2">
      <c r="C791" s="1"/>
      <c r="D791" s="1"/>
    </row>
    <row r="792" spans="3:4" x14ac:dyDescent="0.2">
      <c r="C792" s="1"/>
      <c r="D792" s="1"/>
    </row>
    <row r="793" spans="3:4" x14ac:dyDescent="0.2">
      <c r="C793" s="1"/>
      <c r="D793" s="1"/>
    </row>
    <row r="794" spans="3:4" x14ac:dyDescent="0.2">
      <c r="C794" s="1"/>
      <c r="D794" s="1"/>
    </row>
    <row r="795" spans="3:4" x14ac:dyDescent="0.2">
      <c r="C795" s="1"/>
      <c r="D795" s="1"/>
    </row>
    <row r="796" spans="3:4" x14ac:dyDescent="0.2">
      <c r="C796" s="1"/>
      <c r="D796" s="1"/>
    </row>
    <row r="797" spans="3:4" x14ac:dyDescent="0.2">
      <c r="C797" s="1"/>
      <c r="D797" s="1"/>
    </row>
    <row r="798" spans="3:4" x14ac:dyDescent="0.2">
      <c r="C798" s="1"/>
      <c r="D798" s="1"/>
    </row>
    <row r="799" spans="3:4" x14ac:dyDescent="0.2">
      <c r="C799" s="1"/>
      <c r="D799" s="1"/>
    </row>
    <row r="800" spans="3:4" x14ac:dyDescent="0.2">
      <c r="C800" s="1"/>
      <c r="D800" s="1"/>
    </row>
    <row r="801" spans="3:4" x14ac:dyDescent="0.2">
      <c r="C801" s="1"/>
      <c r="D801" s="1"/>
    </row>
    <row r="802" spans="3:4" x14ac:dyDescent="0.2">
      <c r="C802" s="1"/>
      <c r="D802" s="1"/>
    </row>
    <row r="803" spans="3:4" x14ac:dyDescent="0.2">
      <c r="C803" s="1"/>
      <c r="D803" s="1"/>
    </row>
    <row r="804" spans="3:4" x14ac:dyDescent="0.2">
      <c r="C804" s="1"/>
      <c r="D804" s="1"/>
    </row>
    <row r="805" spans="3:4" x14ac:dyDescent="0.2">
      <c r="C805" s="1"/>
      <c r="D805" s="1"/>
    </row>
    <row r="806" spans="3:4" x14ac:dyDescent="0.2">
      <c r="C806" s="1"/>
      <c r="D806" s="1"/>
    </row>
    <row r="807" spans="3:4" x14ac:dyDescent="0.2">
      <c r="C807" s="1"/>
      <c r="D807" s="1"/>
    </row>
    <row r="808" spans="3:4" x14ac:dyDescent="0.2">
      <c r="C808" s="1"/>
      <c r="D808" s="1"/>
    </row>
    <row r="809" spans="3:4" x14ac:dyDescent="0.2">
      <c r="C809" s="1"/>
      <c r="D809" s="1"/>
    </row>
    <row r="810" spans="3:4" x14ac:dyDescent="0.2">
      <c r="C810" s="1"/>
      <c r="D810" s="1"/>
    </row>
    <row r="811" spans="3:4" x14ac:dyDescent="0.2">
      <c r="C811" s="1"/>
      <c r="D811" s="1"/>
    </row>
    <row r="812" spans="3:4" x14ac:dyDescent="0.2">
      <c r="C812" s="1"/>
      <c r="D812" s="1"/>
    </row>
    <row r="813" spans="3:4" x14ac:dyDescent="0.2">
      <c r="C813" s="1"/>
      <c r="D813" s="1"/>
    </row>
    <row r="814" spans="3:4" x14ac:dyDescent="0.2">
      <c r="C814" s="1"/>
      <c r="D814" s="1"/>
    </row>
    <row r="815" spans="3:4" x14ac:dyDescent="0.2">
      <c r="C815" s="1"/>
      <c r="D815" s="1"/>
    </row>
    <row r="816" spans="3:4" x14ac:dyDescent="0.2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</row>
    <row r="468" spans="1:4" x14ac:dyDescent="0.2">
      <c r="A468" s="1"/>
      <c r="B468" s="1"/>
    </row>
    <row r="469" spans="1:4" x14ac:dyDescent="0.2">
      <c r="A469" s="1"/>
      <c r="B469" s="1"/>
    </row>
    <row r="470" spans="1:4" x14ac:dyDescent="0.2">
      <c r="A470" s="1"/>
      <c r="B470" s="1"/>
    </row>
    <row r="471" spans="1:4" x14ac:dyDescent="0.2">
      <c r="A471" s="1"/>
      <c r="B471" s="1"/>
    </row>
    <row r="472" spans="1:4" x14ac:dyDescent="0.2">
      <c r="A472" s="1"/>
      <c r="B472" s="1"/>
    </row>
    <row r="473" spans="1:4" x14ac:dyDescent="0.2">
      <c r="A473" s="1"/>
      <c r="B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C438" s="1"/>
      <c r="D438" s="1"/>
    </row>
    <row r="439" spans="1:4" x14ac:dyDescent="0.2">
      <c r="C439" s="1"/>
      <c r="D439" s="1"/>
    </row>
    <row r="440" spans="1:4" x14ac:dyDescent="0.2">
      <c r="C440" s="1"/>
      <c r="D440" s="1"/>
    </row>
    <row r="441" spans="1:4" x14ac:dyDescent="0.2">
      <c r="C441" s="1"/>
      <c r="D441" s="1"/>
    </row>
    <row r="442" spans="1:4" x14ac:dyDescent="0.2">
      <c r="C442" s="1"/>
      <c r="D442" s="1"/>
    </row>
    <row r="443" spans="1:4" x14ac:dyDescent="0.2">
      <c r="C443" s="1"/>
      <c r="D443" s="1"/>
    </row>
    <row r="444" spans="1:4" x14ac:dyDescent="0.2">
      <c r="C444" s="1"/>
      <c r="D444" s="1"/>
    </row>
    <row r="445" spans="1:4" x14ac:dyDescent="0.2">
      <c r="C445" s="1"/>
      <c r="D445" s="1"/>
    </row>
    <row r="446" spans="1:4" x14ac:dyDescent="0.2">
      <c r="C446" s="1"/>
      <c r="D446" s="1"/>
    </row>
    <row r="447" spans="1:4" x14ac:dyDescent="0.2">
      <c r="C447" s="1"/>
      <c r="D447" s="1"/>
    </row>
    <row r="448" spans="1:4" x14ac:dyDescent="0.2">
      <c r="C448" s="1"/>
      <c r="D448" s="1"/>
    </row>
    <row r="449" spans="3:4" x14ac:dyDescent="0.2">
      <c r="C449" s="1"/>
      <c r="D449" s="1"/>
    </row>
    <row r="450" spans="3:4" x14ac:dyDescent="0.2">
      <c r="C450" s="1"/>
      <c r="D450" s="1"/>
    </row>
    <row r="451" spans="3:4" x14ac:dyDescent="0.2">
      <c r="C451" s="1"/>
      <c r="D451" s="1"/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C489" s="1"/>
      <c r="D489" s="1"/>
    </row>
    <row r="490" spans="1:4" x14ac:dyDescent="0.2">
      <c r="C490" s="1"/>
      <c r="D490" s="1"/>
    </row>
    <row r="491" spans="1:4" x14ac:dyDescent="0.2">
      <c r="C491" s="1"/>
      <c r="D491" s="1"/>
    </row>
    <row r="492" spans="1:4" x14ac:dyDescent="0.2">
      <c r="C492" s="1"/>
      <c r="D492" s="1"/>
    </row>
    <row r="493" spans="1:4" x14ac:dyDescent="0.2">
      <c r="C493" s="1"/>
      <c r="D493" s="1"/>
    </row>
    <row r="494" spans="1:4" x14ac:dyDescent="0.2">
      <c r="C494" s="1"/>
      <c r="D494" s="1"/>
    </row>
    <row r="495" spans="1:4" x14ac:dyDescent="0.2">
      <c r="C495" s="1"/>
      <c r="D495" s="1"/>
    </row>
    <row r="496" spans="1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2015-11-12T08:50:25Z</dcterms:created>
  <dcterms:modified xsi:type="dcterms:W3CDTF">2018-07-12T12:42:55Z</dcterms:modified>
</cp:coreProperties>
</file>