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College/Internships/QC5 (2)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<sst xmlns="http://schemas.openxmlformats.org/spreadsheetml/2006/main" count="478" uniqueCount="96">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</sst>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connections" Target="connections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699.7763168966675</c:v>
                </c:pt>
                <c:pt idx="1">
                  <c:v>689.7795123695723</c:v>
                </c:pt>
                <c:pt idx="2">
                  <c:v>679.782707842477</c:v>
                </c:pt>
                <c:pt idx="3">
                  <c:v>669.785903315382</c:v>
                </c:pt>
                <c:pt idx="4">
                  <c:v>659.7890987882866</c:v>
                </c:pt>
                <c:pt idx="5">
                  <c:v>649.7922942611913</c:v>
                </c:pt>
                <c:pt idx="6">
                  <c:v>639.795489734096</c:v>
                </c:pt>
                <c:pt idx="7">
                  <c:v>629.7986852070008</c:v>
                </c:pt>
                <c:pt idx="8">
                  <c:v>619.8018806799057</c:v>
                </c:pt>
                <c:pt idx="9">
                  <c:v>609.8050761528104</c:v>
                </c:pt>
                <c:pt idx="10">
                  <c:v>599.8082716257152</c:v>
                </c:pt>
                <c:pt idx="11">
                  <c:v>589.8114670986199</c:v>
                </c:pt>
                <c:pt idx="12">
                  <c:v>579.8146625715247</c:v>
                </c:pt>
                <c:pt idx="13">
                  <c:v>569.8178580444294</c:v>
                </c:pt>
                <c:pt idx="14">
                  <c:v>559.8210535173341</c:v>
                </c:pt>
                <c:pt idx="15">
                  <c:v>549.8242489902389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999056"/>
        <c:axId val="-2056983712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699.7763168966675</c:v>
                </c:pt>
                <c:pt idx="1">
                  <c:v>689.7795123695723</c:v>
                </c:pt>
                <c:pt idx="2">
                  <c:v>679.782707842477</c:v>
                </c:pt>
                <c:pt idx="3">
                  <c:v>669.785903315382</c:v>
                </c:pt>
                <c:pt idx="4">
                  <c:v>659.7890987882866</c:v>
                </c:pt>
                <c:pt idx="5">
                  <c:v>649.7922942611913</c:v>
                </c:pt>
                <c:pt idx="6">
                  <c:v>639.795489734096</c:v>
                </c:pt>
                <c:pt idx="7">
                  <c:v>629.7986852070008</c:v>
                </c:pt>
                <c:pt idx="8">
                  <c:v>619.8018806799057</c:v>
                </c:pt>
                <c:pt idx="9">
                  <c:v>609.8050761528104</c:v>
                </c:pt>
                <c:pt idx="10">
                  <c:v>599.8082716257152</c:v>
                </c:pt>
                <c:pt idx="11">
                  <c:v>589.8114670986199</c:v>
                </c:pt>
                <c:pt idx="12">
                  <c:v>579.8146625715247</c:v>
                </c:pt>
                <c:pt idx="13">
                  <c:v>569.8178580444294</c:v>
                </c:pt>
                <c:pt idx="14">
                  <c:v>559.8210535173341</c:v>
                </c:pt>
                <c:pt idx="15">
                  <c:v>549.8242489902389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959424"/>
        <c:axId val="-2050803424"/>
      </c:scatterChart>
      <c:valAx>
        <c:axId val="-2051999056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983712"/>
        <c:crosses val="autoZero"/>
        <c:crossBetween val="midCat"/>
      </c:valAx>
      <c:valAx>
        <c:axId val="-2056983712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999056"/>
        <c:crosses val="autoZero"/>
        <c:crossBetween val="midCat"/>
      </c:valAx>
      <c:valAx>
        <c:axId val="-20508034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51959424"/>
        <c:crosses val="max"/>
        <c:crossBetween val="midCat"/>
      </c:valAx>
      <c:valAx>
        <c:axId val="-205195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080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3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6.3228153642857109E-12</v>
          </cell>
          <cell r="B7">
            <v>2.0396536464741057E-12</v>
          </cell>
          <cell r="C7">
            <v>1.7791197395348841E-11</v>
          </cell>
          <cell r="D7">
            <v>1.6191498663229864E-12</v>
          </cell>
        </row>
      </sheetData>
      <sheetData sheetId="2">
        <row r="7">
          <cell r="A7">
            <v>1.7537288557692313E-11</v>
          </cell>
          <cell r="B7">
            <v>1.5015468129302854E-12</v>
          </cell>
          <cell r="C7">
            <v>2.0046613048034932E-12</v>
          </cell>
          <cell r="D7">
            <v>2.0542315955935131E-12</v>
          </cell>
        </row>
      </sheetData>
      <sheetData sheetId="3">
        <row r="7">
          <cell r="A7">
            <v>1.7340780746887964E-11</v>
          </cell>
          <cell r="B7">
            <v>1.6919241347073662E-12</v>
          </cell>
          <cell r="C7">
            <v>-3.9240295411290331E-12</v>
          </cell>
          <cell r="D7">
            <v>2.5119028531469608E-12</v>
          </cell>
        </row>
      </sheetData>
      <sheetData sheetId="4">
        <row r="7">
          <cell r="A7">
            <v>1.7318476172248812E-11</v>
          </cell>
          <cell r="B7">
            <v>2.0652925811093394E-12</v>
          </cell>
          <cell r="C7">
            <v>-1.2124926850220266E-11</v>
          </cell>
          <cell r="D7">
            <v>3.5946443542559899E-12</v>
          </cell>
        </row>
      </sheetData>
      <sheetData sheetId="5">
        <row r="7">
          <cell r="A7">
            <v>1.7536293832752615E-11</v>
          </cell>
          <cell r="B7">
            <v>1.7054076568532782E-12</v>
          </cell>
          <cell r="C7">
            <v>-2.4503954179687489E-11</v>
          </cell>
          <cell r="D7">
            <v>4.1704401855955138E-12</v>
          </cell>
        </row>
      </sheetData>
      <sheetData sheetId="6">
        <row r="7">
          <cell r="A7">
            <v>1.7287536950672644E-11</v>
          </cell>
          <cell r="B7">
            <v>1.7662977247582455E-12</v>
          </cell>
          <cell r="C7">
            <v>-4.0745799807692315E-11</v>
          </cell>
          <cell r="D7">
            <v>6.2454580304877193E-12</v>
          </cell>
        </row>
      </sheetData>
      <sheetData sheetId="7">
        <row r="7">
          <cell r="A7">
            <v>1.7126711666666665E-11</v>
          </cell>
          <cell r="B7">
            <v>1.5540298046413034E-12</v>
          </cell>
          <cell r="C7">
            <v>-6.7016842645914416E-11</v>
          </cell>
          <cell r="D7">
            <v>7.6005231907827602E-12</v>
          </cell>
        </row>
      </sheetData>
      <sheetData sheetId="8">
        <row r="7">
          <cell r="A7">
            <v>1.7293392142857141E-11</v>
          </cell>
          <cell r="B7">
            <v>1.5215600487137528E-12</v>
          </cell>
          <cell r="C7">
            <v>-1.004365422881356E-10</v>
          </cell>
          <cell r="D7">
            <v>1.1483659169437235E-11</v>
          </cell>
        </row>
      </sheetData>
      <sheetData sheetId="9">
        <row r="7">
          <cell r="A7">
            <v>1.6634352692307693E-11</v>
          </cell>
          <cell r="B7">
            <v>1.6914804190659545E-12</v>
          </cell>
          <cell r="C7">
            <v>-1.5353567746478886E-10</v>
          </cell>
          <cell r="D7">
            <v>1.6239397847569533E-11</v>
          </cell>
        </row>
      </sheetData>
      <sheetData sheetId="10">
        <row r="7">
          <cell r="A7">
            <v>1.7048523666666669E-11</v>
          </cell>
          <cell r="B7">
            <v>1.7696595400934619E-12</v>
          </cell>
          <cell r="C7">
            <v>-2.2772015000000017E-10</v>
          </cell>
          <cell r="D7">
            <v>2.1920339149430435E-11</v>
          </cell>
        </row>
      </sheetData>
      <sheetData sheetId="11">
        <row r="7">
          <cell r="A7">
            <v>1.7125938949367087E-11</v>
          </cell>
          <cell r="B7">
            <v>1.9693157341963694E-12</v>
          </cell>
          <cell r="C7">
            <v>-3.3443785305164317E-10</v>
          </cell>
          <cell r="D7">
            <v>3.3088118760332695E-11</v>
          </cell>
        </row>
      </sheetData>
      <sheetData sheetId="12">
        <row r="7">
          <cell r="A7">
            <v>1.6703620922018356E-11</v>
          </cell>
          <cell r="B7">
            <v>2.118619938026171E-12</v>
          </cell>
          <cell r="C7">
            <v>-4.8863036984732799E-10</v>
          </cell>
          <cell r="D7">
            <v>4.9631043638197594E-11</v>
          </cell>
        </row>
      </sheetData>
      <sheetData sheetId="13">
        <row r="7">
          <cell r="A7">
            <v>1.6334057893280628E-11</v>
          </cell>
          <cell r="B7">
            <v>2.5008792500289862E-12</v>
          </cell>
          <cell r="C7">
            <v>-7.0427055000000016E-10</v>
          </cell>
          <cell r="D7">
            <v>6.3358244746581603E-11</v>
          </cell>
        </row>
      </sheetData>
      <sheetData sheetId="14">
        <row r="7">
          <cell r="A7">
            <v>1.5776395275229359E-11</v>
          </cell>
          <cell r="B7">
            <v>3.3058447480314841E-12</v>
          </cell>
          <cell r="C7">
            <v>-1.0377477313807531E-9</v>
          </cell>
          <cell r="D7">
            <v>1.0343126844467548E-10</v>
          </cell>
        </row>
      </sheetData>
      <sheetData sheetId="15">
        <row r="7">
          <cell r="A7">
            <v>1.5480183816513773E-11</v>
          </cell>
          <cell r="B7">
            <v>3.8599715424891159E-12</v>
          </cell>
          <cell r="C7">
            <v>-1.4962898378378379E-9</v>
          </cell>
          <cell r="D7">
            <v>1.4262289657489258E-10</v>
          </cell>
        </row>
      </sheetData>
      <sheetData sheetId="16">
        <row r="7">
          <cell r="A7">
            <v>1.4510332962645911E-11</v>
          </cell>
          <cell r="B7">
            <v>6.164831908501829E-12</v>
          </cell>
          <cell r="C7">
            <v>-2.1446998174273854E-9</v>
          </cell>
          <cell r="D7">
            <v>2.0625603103998326E-10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6" x14ac:dyDescent="0.2">
      <c r="A2" s="9" t="s">
        <v>53</v>
      </c>
      <c r="B2" s="11" t="s">
        <v>80</v>
      </c>
      <c r="C2" s="37" t="s">
        <v>95</v>
      </c>
      <c r="D2" s="38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6" x14ac:dyDescent="0.2">
      <c r="A3" s="42" t="s">
        <v>1</v>
      </c>
      <c r="B3" s="43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80</v>
      </c>
      <c r="C6"/>
      <c r="D6"/>
      <c r="E6" s="56" t="s">
        <v>60</v>
      </c>
      <c r="F6" s="13">
        <v>3897</v>
      </c>
      <c r="G6" s="14">
        <v>700</v>
      </c>
      <c r="H6" s="15"/>
      <c r="I6" s="16">
        <v>960</v>
      </c>
      <c r="J6" s="17">
        <v>22.5</v>
      </c>
      <c r="K6" s="18">
        <v>384</v>
      </c>
      <c r="L6" s="12">
        <f>SQRT(K6)</f>
        <v>19.595917942265423</v>
      </c>
      <c r="M6" s="14">
        <v>101407</v>
      </c>
      <c r="N6" s="23">
        <f>SQRT(M6)</f>
        <v>318.44465767225552</v>
      </c>
      <c r="O6" s="41">
        <f>'[1]700uA'!A7</f>
        <v>1.4510332962645911E-11</v>
      </c>
      <c r="P6" s="41">
        <f>'[1]700uA'!B7</f>
        <v>6.164831908501829E-12</v>
      </c>
      <c r="Q6" s="41">
        <f>'[1]700uA'!C7</f>
        <v>-2.1446998174273854E-9</v>
      </c>
      <c r="R6" s="41">
        <f>'[1]700uA'!D7</f>
        <v>2.0625603103998326E-10</v>
      </c>
    </row>
    <row r="7" spans="1:18" x14ac:dyDescent="0.2">
      <c r="A7" s="9" t="s">
        <v>3</v>
      </c>
      <c r="B7" s="11" t="s">
        <v>80</v>
      </c>
      <c r="C7"/>
      <c r="D7"/>
      <c r="E7" s="57"/>
      <c r="F7" s="13">
        <v>3842</v>
      </c>
      <c r="G7" s="14">
        <v>690</v>
      </c>
      <c r="H7" s="15"/>
      <c r="I7" s="16">
        <v>960</v>
      </c>
      <c r="J7" s="17">
        <v>22.5</v>
      </c>
      <c r="K7" s="18">
        <v>360</v>
      </c>
      <c r="L7" s="12">
        <f t="shared" ref="L7:L21" si="0">SQRT(K7)</f>
        <v>18.973665961010276</v>
      </c>
      <c r="M7" s="36">
        <v>94523</v>
      </c>
      <c r="N7" s="23">
        <f t="shared" ref="N7:N20" si="1">SQRT(M7)</f>
        <v>307.44593020562166</v>
      </c>
      <c r="O7" s="41">
        <f>'[1]690uA'!A7</f>
        <v>1.5480183816513773E-11</v>
      </c>
      <c r="P7" s="41">
        <f>'[1]690uA'!B7</f>
        <v>3.8599715424891159E-12</v>
      </c>
      <c r="Q7" s="41">
        <f>'[1]690uA'!C7</f>
        <v>-1.4962898378378379E-9</v>
      </c>
      <c r="R7" s="41">
        <f>'[1]690uA'!D7</f>
        <v>1.4262289657489258E-10</v>
      </c>
    </row>
    <row r="8" spans="1:18" x14ac:dyDescent="0.2">
      <c r="A8" s="9" t="s">
        <v>28</v>
      </c>
      <c r="B8" s="11" t="s">
        <v>80</v>
      </c>
      <c r="C8"/>
      <c r="D8"/>
      <c r="E8" s="57"/>
      <c r="F8" s="13">
        <v>3786.6</v>
      </c>
      <c r="G8" s="14">
        <v>680</v>
      </c>
      <c r="H8" s="15"/>
      <c r="I8" s="16">
        <v>960</v>
      </c>
      <c r="J8" s="17">
        <v>22.5</v>
      </c>
      <c r="K8" s="18">
        <v>314</v>
      </c>
      <c r="L8" s="12">
        <f t="shared" si="0"/>
        <v>17.720045146669349</v>
      </c>
      <c r="M8" s="36">
        <v>89671</v>
      </c>
      <c r="N8" s="23">
        <f t="shared" si="1"/>
        <v>299.45116463289969</v>
      </c>
      <c r="O8" s="41">
        <f>'[1]680uA'!A7</f>
        <v>1.5776395275229359E-11</v>
      </c>
      <c r="P8" s="41">
        <f>'[1]680uA'!B7</f>
        <v>3.3058447480314841E-12</v>
      </c>
      <c r="Q8" s="41">
        <f>'[1]680uA'!C7</f>
        <v>-1.0377477313807531E-9</v>
      </c>
      <c r="R8" s="41">
        <f>'[1]680uA'!D7</f>
        <v>1.0343126844467548E-10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57"/>
      <c r="F9" s="13">
        <v>3731</v>
      </c>
      <c r="G9" s="14">
        <v>670</v>
      </c>
      <c r="H9" s="15"/>
      <c r="I9" s="16">
        <v>960</v>
      </c>
      <c r="J9" s="17">
        <v>22.5</v>
      </c>
      <c r="K9" s="18">
        <v>306</v>
      </c>
      <c r="L9" s="12">
        <f t="shared" si="0"/>
        <v>17.4928556845359</v>
      </c>
      <c r="M9" s="14">
        <v>84880</v>
      </c>
      <c r="N9" s="23">
        <f t="shared" si="1"/>
        <v>291.3417237540823</v>
      </c>
      <c r="O9" s="41">
        <f>'[1]670uA'!A7</f>
        <v>1.6334057893280628E-11</v>
      </c>
      <c r="P9" s="41">
        <f>'[1]670uA'!B7</f>
        <v>2.5008792500289862E-12</v>
      </c>
      <c r="Q9" s="41">
        <f>'[1]670uA'!C7</f>
        <v>-7.0427055000000016E-10</v>
      </c>
      <c r="R9" s="41">
        <f>'[1]670uA'!D7</f>
        <v>6.3358244746581603E-11</v>
      </c>
    </row>
    <row r="10" spans="1:18" x14ac:dyDescent="0.2">
      <c r="A10" s="42" t="s">
        <v>23</v>
      </c>
      <c r="B10" s="43"/>
      <c r="C10" s="4"/>
      <c r="D10" s="6"/>
      <c r="E10" s="57"/>
      <c r="F10" s="13">
        <v>3675.4</v>
      </c>
      <c r="G10" s="14">
        <v>660</v>
      </c>
      <c r="H10" s="15"/>
      <c r="I10" s="16">
        <v>960</v>
      </c>
      <c r="J10" s="17">
        <v>22.5</v>
      </c>
      <c r="K10" s="18">
        <v>280</v>
      </c>
      <c r="L10" s="12">
        <f t="shared" si="0"/>
        <v>16.733200530681511</v>
      </c>
      <c r="M10" s="14">
        <v>82210</v>
      </c>
      <c r="N10" s="23">
        <f t="shared" si="1"/>
        <v>286.72286270892317</v>
      </c>
      <c r="O10" s="41">
        <f>'[1]660uA'!A7</f>
        <v>1.6703620922018356E-11</v>
      </c>
      <c r="P10" s="41">
        <f>'[1]660uA'!B7</f>
        <v>2.118619938026171E-12</v>
      </c>
      <c r="Q10" s="41">
        <f>'[1]660uA'!C7</f>
        <v>-4.8863036984732799E-10</v>
      </c>
      <c r="R10" s="41">
        <f>'[1]660uA'!D7</f>
        <v>4.9631043638197594E-11</v>
      </c>
    </row>
    <row r="11" spans="1:18" x14ac:dyDescent="0.2">
      <c r="A11" s="44"/>
      <c r="B11" s="45"/>
      <c r="C11" s="4"/>
      <c r="D11" s="6"/>
      <c r="E11" s="57"/>
      <c r="F11" s="13">
        <v>3620.2</v>
      </c>
      <c r="G11" s="14">
        <v>650</v>
      </c>
      <c r="H11" s="15"/>
      <c r="I11" s="16">
        <v>960</v>
      </c>
      <c r="J11" s="17">
        <v>22.5</v>
      </c>
      <c r="K11" s="18">
        <v>241</v>
      </c>
      <c r="L11" s="12">
        <f t="shared" si="0"/>
        <v>15.524174696260024</v>
      </c>
      <c r="M11" s="14">
        <v>79228</v>
      </c>
      <c r="N11" s="23">
        <f t="shared" si="1"/>
        <v>281.47468802718299</v>
      </c>
      <c r="O11" s="41">
        <f>'[1]650uA'!A7</f>
        <v>1.7125938949367087E-11</v>
      </c>
      <c r="P11" s="41">
        <f>'[1]650uA'!B7</f>
        <v>1.9693157341963694E-12</v>
      </c>
      <c r="Q11" s="41">
        <f>'[1]650uA'!C7</f>
        <v>-3.3443785305164317E-10</v>
      </c>
      <c r="R11" s="41">
        <f>'[1]650uA'!D7</f>
        <v>3.3088118760332695E-11</v>
      </c>
    </row>
    <row r="12" spans="1:18" x14ac:dyDescent="0.2">
      <c r="A12" s="9" t="s">
        <v>57</v>
      </c>
      <c r="B12" s="11" t="s">
        <v>80</v>
      </c>
      <c r="C12" s="4"/>
      <c r="D12" s="6"/>
      <c r="E12" s="57"/>
      <c r="F12" s="13">
        <v>3564.8</v>
      </c>
      <c r="G12" s="14">
        <v>640</v>
      </c>
      <c r="H12" s="15"/>
      <c r="I12" s="16">
        <v>960</v>
      </c>
      <c r="J12" s="17">
        <v>22.5</v>
      </c>
      <c r="K12" s="18">
        <v>203</v>
      </c>
      <c r="L12" s="12">
        <f t="shared" si="0"/>
        <v>14.247806848775006</v>
      </c>
      <c r="M12" s="14">
        <v>77502</v>
      </c>
      <c r="N12" s="23">
        <f t="shared" si="1"/>
        <v>278.39181022436708</v>
      </c>
      <c r="O12" s="41">
        <f>'[1]640uA'!A7</f>
        <v>1.7048523666666669E-11</v>
      </c>
      <c r="P12" s="41">
        <f>'[1]640uA'!B7</f>
        <v>1.7696595400934619E-12</v>
      </c>
      <c r="Q12" s="41">
        <f>'[1]640uA'!C7</f>
        <v>-2.2772015000000017E-10</v>
      </c>
      <c r="R12" s="41">
        <f>'[1]640uA'!D7</f>
        <v>2.1920339149430435E-11</v>
      </c>
    </row>
    <row r="13" spans="1:18" x14ac:dyDescent="0.2">
      <c r="A13" s="9" t="s">
        <v>45</v>
      </c>
      <c r="B13" s="11" t="s">
        <v>80</v>
      </c>
      <c r="C13" s="4"/>
      <c r="D13" s="6"/>
      <c r="E13" s="57"/>
      <c r="F13" s="13">
        <v>3509.4</v>
      </c>
      <c r="G13" s="14">
        <v>630</v>
      </c>
      <c r="H13" s="15"/>
      <c r="I13" s="16">
        <v>960</v>
      </c>
      <c r="J13" s="17">
        <v>22.5</v>
      </c>
      <c r="K13" s="18">
        <v>156</v>
      </c>
      <c r="L13" s="12">
        <f t="shared" si="0"/>
        <v>12.489995996796797</v>
      </c>
      <c r="M13" s="14">
        <v>76225</v>
      </c>
      <c r="N13" s="23">
        <f t="shared" si="1"/>
        <v>276.08875384557047</v>
      </c>
      <c r="O13" s="41">
        <f>'[1]630uA'!A7</f>
        <v>1.6634352692307693E-11</v>
      </c>
      <c r="P13" s="41">
        <f>'[1]630uA'!B7</f>
        <v>1.6914804190659545E-12</v>
      </c>
      <c r="Q13" s="41">
        <f>'[1]630uA'!C7</f>
        <v>-1.5353567746478886E-10</v>
      </c>
      <c r="R13" s="41">
        <f>'[1]630uA'!D7</f>
        <v>1.6239397847569533E-11</v>
      </c>
    </row>
    <row r="14" spans="1:18" x14ac:dyDescent="0.2">
      <c r="A14" s="9" t="s">
        <v>54</v>
      </c>
      <c r="B14" s="11" t="s">
        <v>80</v>
      </c>
      <c r="C14" s="4"/>
      <c r="D14" s="6"/>
      <c r="E14" s="57"/>
      <c r="F14" s="13">
        <v>3453.6</v>
      </c>
      <c r="G14" s="14">
        <v>620</v>
      </c>
      <c r="H14" s="15"/>
      <c r="I14" s="16">
        <v>960</v>
      </c>
      <c r="J14" s="17">
        <v>22.5</v>
      </c>
      <c r="K14" s="18">
        <v>129</v>
      </c>
      <c r="L14" s="12">
        <f t="shared" si="0"/>
        <v>11.357816691600547</v>
      </c>
      <c r="M14" s="14">
        <v>73575</v>
      </c>
      <c r="N14" s="23">
        <f t="shared" si="1"/>
        <v>271.24711980037688</v>
      </c>
      <c r="O14" s="41">
        <f>'[1]620uA'!A7</f>
        <v>1.7293392142857141E-11</v>
      </c>
      <c r="P14" s="41">
        <f>'[1]620uA'!B7</f>
        <v>1.5215600487137528E-12</v>
      </c>
      <c r="Q14" s="41">
        <f>'[1]620uA'!C7</f>
        <v>-1.004365422881356E-10</v>
      </c>
      <c r="R14" s="41">
        <f>'[1]620uA'!D7</f>
        <v>1.1483659169437235E-11</v>
      </c>
    </row>
    <row r="15" spans="1:18" x14ac:dyDescent="0.2">
      <c r="A15" s="9" t="s">
        <v>55</v>
      </c>
      <c r="B15" s="11" t="s">
        <v>80</v>
      </c>
      <c r="C15" s="4"/>
      <c r="D15" s="6"/>
      <c r="E15" s="57"/>
      <c r="F15" s="13">
        <v>3398.2</v>
      </c>
      <c r="G15" s="14">
        <v>610</v>
      </c>
      <c r="H15" s="15"/>
      <c r="I15" s="16">
        <v>960</v>
      </c>
      <c r="J15" s="17">
        <v>22.5</v>
      </c>
      <c r="K15" s="18">
        <v>79</v>
      </c>
      <c r="L15" s="12">
        <f t="shared" si="0"/>
        <v>8.8881944173155887</v>
      </c>
      <c r="M15" s="14">
        <v>70292</v>
      </c>
      <c r="N15" s="23">
        <f t="shared" si="1"/>
        <v>265.12638495630722</v>
      </c>
      <c r="O15" s="41">
        <f>'[1]610uA'!A7</f>
        <v>1.7126711666666665E-11</v>
      </c>
      <c r="P15" s="41">
        <f>'[1]610uA'!B7</f>
        <v>1.5540298046413034E-12</v>
      </c>
      <c r="Q15" s="41">
        <f>'[1]610uA'!C7</f>
        <v>-6.7016842645914416E-11</v>
      </c>
      <c r="R15" s="41">
        <f>'[1]610uA'!D7</f>
        <v>7.6005231907827602E-12</v>
      </c>
    </row>
    <row r="16" spans="1:18" x14ac:dyDescent="0.2">
      <c r="A16" s="9" t="s">
        <v>49</v>
      </c>
      <c r="B16" s="11" t="s">
        <v>80</v>
      </c>
      <c r="C16" s="4"/>
      <c r="D16" s="6"/>
      <c r="E16" s="57"/>
      <c r="F16" s="13">
        <v>3342.6</v>
      </c>
      <c r="G16" s="14">
        <v>600</v>
      </c>
      <c r="H16" s="15"/>
      <c r="I16" s="16">
        <v>960</v>
      </c>
      <c r="J16" s="17">
        <v>22.5</v>
      </c>
      <c r="K16" s="18">
        <v>85</v>
      </c>
      <c r="L16" s="12">
        <f t="shared" si="0"/>
        <v>9.2195444572928871</v>
      </c>
      <c r="M16" s="14">
        <v>65440</v>
      </c>
      <c r="N16" s="23">
        <f t="shared" si="1"/>
        <v>255.8124312851117</v>
      </c>
      <c r="O16" s="41">
        <f>'[1]600uA'!A7</f>
        <v>1.7287536950672644E-11</v>
      </c>
      <c r="P16" s="41">
        <f>'[1]600uA'!B7</f>
        <v>1.7662977247582455E-12</v>
      </c>
      <c r="Q16" s="41">
        <f>'[1]600uA'!C7</f>
        <v>-4.0745799807692315E-11</v>
      </c>
      <c r="R16" s="41">
        <f>'[1]600uA'!D7</f>
        <v>6.2454580304877193E-12</v>
      </c>
    </row>
    <row r="17" spans="1:20" x14ac:dyDescent="0.2">
      <c r="A17" s="9" t="s">
        <v>62</v>
      </c>
      <c r="B17" s="11" t="s">
        <v>80</v>
      </c>
      <c r="C17" s="4"/>
      <c r="D17" s="6"/>
      <c r="E17" s="57"/>
      <c r="F17" s="13">
        <v>3287</v>
      </c>
      <c r="G17" s="14">
        <v>590</v>
      </c>
      <c r="H17" s="15"/>
      <c r="I17" s="16">
        <v>960</v>
      </c>
      <c r="J17" s="17">
        <v>22.5</v>
      </c>
      <c r="K17" s="18">
        <v>63</v>
      </c>
      <c r="L17" s="12">
        <f t="shared" si="0"/>
        <v>7.9372539331937721</v>
      </c>
      <c r="M17" s="14">
        <v>52529</v>
      </c>
      <c r="N17" s="23">
        <f t="shared" si="1"/>
        <v>229.19205919926634</v>
      </c>
      <c r="O17" s="41">
        <f>'[1]590uA'!A7</f>
        <v>1.7536293832752615E-11</v>
      </c>
      <c r="P17" s="41">
        <f>'[1]590uA'!B7</f>
        <v>1.7054076568532782E-12</v>
      </c>
      <c r="Q17" s="41">
        <f>'[1]590uA'!C7</f>
        <v>-2.4503954179687489E-11</v>
      </c>
      <c r="R17" s="41">
        <f>'[1]590uA'!D7</f>
        <v>4.1704401855955138E-12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57"/>
      <c r="F18" s="13">
        <v>3231.4</v>
      </c>
      <c r="G18" s="14">
        <v>580</v>
      </c>
      <c r="H18" s="15"/>
      <c r="I18" s="16">
        <v>960</v>
      </c>
      <c r="J18" s="17">
        <v>22.5</v>
      </c>
      <c r="K18" s="18">
        <v>48</v>
      </c>
      <c r="L18" s="12">
        <f t="shared" si="0"/>
        <v>6.9282032302755088</v>
      </c>
      <c r="M18" s="14">
        <v>33431</v>
      </c>
      <c r="N18" s="23">
        <f t="shared" si="1"/>
        <v>182.84146138116486</v>
      </c>
      <c r="O18" s="41">
        <f>'[1]580uA'!A7</f>
        <v>1.7318476172248812E-11</v>
      </c>
      <c r="P18" s="41">
        <f>'[1]580uA'!B7</f>
        <v>2.0652925811093394E-12</v>
      </c>
      <c r="Q18" s="41">
        <f>'[1]580uA'!C7</f>
        <v>-1.2124926850220266E-11</v>
      </c>
      <c r="R18" s="41">
        <f>'[1]580uA'!D7</f>
        <v>3.5946443542559899E-12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57"/>
      <c r="F19" s="13">
        <v>3176</v>
      </c>
      <c r="G19" s="14">
        <v>570</v>
      </c>
      <c r="H19" s="15"/>
      <c r="I19" s="16">
        <v>960</v>
      </c>
      <c r="J19" s="17">
        <v>22.5</v>
      </c>
      <c r="K19" s="18">
        <v>27</v>
      </c>
      <c r="L19" s="12">
        <f t="shared" si="0"/>
        <v>5.196152422706632</v>
      </c>
      <c r="M19" s="14">
        <v>23321</v>
      </c>
      <c r="N19" s="23">
        <f t="shared" si="1"/>
        <v>152.7121475194426</v>
      </c>
      <c r="O19" s="41">
        <f>'[1]570uA'!A7</f>
        <v>1.7340780746887964E-11</v>
      </c>
      <c r="P19" s="41">
        <f>'[1]570uA'!B7</f>
        <v>1.6919241347073662E-12</v>
      </c>
      <c r="Q19" s="41">
        <f>'[1]570uA'!C7</f>
        <v>-3.9240295411290331E-12</v>
      </c>
      <c r="R19" s="41">
        <f>'[1]570uA'!D7</f>
        <v>2.5119028531469608E-12</v>
      </c>
    </row>
    <row r="20" spans="1:20" x14ac:dyDescent="0.2">
      <c r="A20" s="9" t="s">
        <v>65</v>
      </c>
      <c r="B20" s="11" t="s">
        <v>80</v>
      </c>
      <c r="C20" s="4"/>
      <c r="D20" s="6"/>
      <c r="E20" s="57"/>
      <c r="F20" s="13">
        <v>3120.8</v>
      </c>
      <c r="G20" s="14">
        <v>560</v>
      </c>
      <c r="H20" s="15"/>
      <c r="I20" s="16">
        <v>960</v>
      </c>
      <c r="J20" s="17">
        <v>22.5</v>
      </c>
      <c r="K20" s="18">
        <v>30</v>
      </c>
      <c r="L20" s="12">
        <f t="shared" si="0"/>
        <v>5.4772255750516612</v>
      </c>
      <c r="M20" s="14">
        <v>11844</v>
      </c>
      <c r="N20" s="23">
        <f t="shared" si="1"/>
        <v>108.83014288330233</v>
      </c>
      <c r="O20" s="41">
        <f>'[1]560uA'!A7</f>
        <v>1.7537288557692313E-11</v>
      </c>
      <c r="P20" s="41">
        <f>'[1]560uA'!B7</f>
        <v>1.5015468129302854E-12</v>
      </c>
      <c r="Q20" s="41">
        <f>'[1]560uA'!C7</f>
        <v>2.0046613048034932E-12</v>
      </c>
      <c r="R20" s="41">
        <f>'[1]560uA'!D7</f>
        <v>2.0542315955935131E-12</v>
      </c>
    </row>
    <row r="21" spans="1:20" x14ac:dyDescent="0.2">
      <c r="A21" s="9" t="s">
        <v>66</v>
      </c>
      <c r="B21" s="11" t="s">
        <v>80</v>
      </c>
      <c r="C21" s="4"/>
      <c r="D21" s="6"/>
      <c r="E21" s="58"/>
      <c r="F21" s="13">
        <v>3065.2</v>
      </c>
      <c r="G21" s="14">
        <v>550</v>
      </c>
      <c r="H21" s="15"/>
      <c r="I21" s="16">
        <v>960</v>
      </c>
      <c r="J21" s="17">
        <v>22.5</v>
      </c>
      <c r="K21" s="18">
        <v>15</v>
      </c>
      <c r="L21" s="12">
        <f t="shared" si="0"/>
        <v>3.872983346207417</v>
      </c>
      <c r="M21" s="14">
        <v>2761</v>
      </c>
      <c r="N21" s="23">
        <f>SQRT(M21)</f>
        <v>52.545218621678607</v>
      </c>
      <c r="O21" s="41">
        <f>'[1]550uA'!A7</f>
        <v>6.3228153642857109E-12</v>
      </c>
      <c r="P21" s="41">
        <f>'[1]550uA'!B7</f>
        <v>2.0396536464741057E-12</v>
      </c>
      <c r="Q21" s="41">
        <f>'[1]550uA'!C7</f>
        <v>1.7791197395348841E-11</v>
      </c>
      <c r="R21" s="41">
        <f>'[1]550uA'!D7</f>
        <v>1.6191498663229864E-12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 x14ac:dyDescent="0.2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 x14ac:dyDescent="0.2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 x14ac:dyDescent="0.2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 x14ac:dyDescent="0.2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 x14ac:dyDescent="0.2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>
        <f t="shared" ref="E30:E45" si="2">G6*(AVERAGE($J$6:$J$21)+273.15)/(AVERAGE($I$6:$I$21))*($I$48/$I$49)</f>
        <v>699.77631689666759</v>
      </c>
      <c r="F30" s="29">
        <f t="shared" ref="F30:F45" si="3">F6*(AVERAGE($J$6:$J$21)+273.15)/(AVERAGE($I$6:$I$21))*($I$48/$I$49)</f>
        <v>3895.7547242090191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-2.1592101503900315E-9</v>
      </c>
      <c r="K30" s="33">
        <f>SQRT(P6^2+R6^2)</f>
        <v>2.0634814148139696E-10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9">
        <f t="shared" si="2"/>
        <v>689.77951236957233</v>
      </c>
      <c r="F31" s="29">
        <f t="shared" si="3"/>
        <v>3840.7722993099956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4">(1/$B$42)*SQRT(N7^2+L7^2)</f>
        <v>#VALUE!</v>
      </c>
      <c r="J31" s="33">
        <f t="shared" ref="J31:J45" si="5">Q7-O7</f>
        <v>-1.5117700216543516E-9</v>
      </c>
      <c r="K31" s="33">
        <f t="shared" ref="K31:K45" si="6">SQRT(P7^2+R7^2)</f>
        <v>1.4267512049310254E-10</v>
      </c>
      <c r="L31" s="32" t="e">
        <f>ABS(J31)/($H$30*$F$24*$L$24)</f>
        <v>#VALUE!</v>
      </c>
      <c r="M31" s="33" t="e">
        <f t="shared" ref="M31:M45" si="7">SQRT( ( 1 / ($H$30*$F$24*$L$24 ) )^2 * (K31^2+J31^2*( ($I$30/$H$30)^2+($F$25/$F$24)^2)))</f>
        <v>#VALUE!</v>
      </c>
    </row>
    <row r="32" spans="1:20" x14ac:dyDescent="0.2">
      <c r="A32" s="42" t="s">
        <v>52</v>
      </c>
      <c r="B32" s="43"/>
      <c r="E32" s="29">
        <f t="shared" si="2"/>
        <v>679.78270784247707</v>
      </c>
      <c r="F32" s="29">
        <f t="shared" si="3"/>
        <v>3785.3900022298876</v>
      </c>
      <c r="G32" s="29" t="e">
        <f>E32*'Data Summary'!$B$18*(AVERAGE($J$6:$J$21)+273.15)/(AVERAGE($I$6:$I$21))*($I$48/$I$49)</f>
        <v>#VALUE!</v>
      </c>
      <c r="H32" s="31" t="e">
        <f t="shared" ref="H32:H45" si="8">(M8-K8)/$B$42</f>
        <v>#VALUE!</v>
      </c>
      <c r="I32" s="32" t="e">
        <f t="shared" si="4"/>
        <v>#VALUE!</v>
      </c>
      <c r="J32" s="33">
        <f t="shared" si="5"/>
        <v>-1.0535241266559825E-9</v>
      </c>
      <c r="K32" s="33">
        <f t="shared" si="6"/>
        <v>1.0348408525745689E-10</v>
      </c>
      <c r="L32" s="32" t="e">
        <f t="shared" ref="L32:L45" si="9">ABS(J32)/($H$30*$F$24*$L$24)</f>
        <v>#VALUE!</v>
      </c>
      <c r="M32" s="33" t="e">
        <f t="shared" si="7"/>
        <v>#VALUE!</v>
      </c>
    </row>
    <row r="33" spans="1:14" x14ac:dyDescent="0.2">
      <c r="A33" s="44"/>
      <c r="B33" s="45"/>
      <c r="E33" s="29">
        <f t="shared" si="2"/>
        <v>669.78590331538192</v>
      </c>
      <c r="F33" s="29">
        <f t="shared" si="3"/>
        <v>3729.8077690592386</v>
      </c>
      <c r="G33" s="29" t="e">
        <f>E33*'Data Summary'!$B$18*(AVERAGE($J$6:$J$21)+273.15)/(AVERAGE($I$6:$I$21))*($I$48/$I$49)</f>
        <v>#VALUE!</v>
      </c>
      <c r="H33" s="31" t="e">
        <f t="shared" si="8"/>
        <v>#VALUE!</v>
      </c>
      <c r="I33" s="32" t="e">
        <f t="shared" si="4"/>
        <v>#VALUE!</v>
      </c>
      <c r="J33" s="33">
        <f t="shared" si="5"/>
        <v>-7.2060460789328082E-10</v>
      </c>
      <c r="K33" s="33">
        <f t="shared" si="6"/>
        <v>6.3407582940772638E-11</v>
      </c>
      <c r="L33" s="32" t="e">
        <f t="shared" si="9"/>
        <v>#VALUE!</v>
      </c>
      <c r="M33" s="33" t="e">
        <f t="shared" si="7"/>
        <v>#VALUE!</v>
      </c>
    </row>
    <row r="34" spans="1:14" x14ac:dyDescent="0.2">
      <c r="A34" s="9" t="s">
        <v>56</v>
      </c>
      <c r="B34" s="11" t="s">
        <v>80</v>
      </c>
      <c r="E34" s="29">
        <f t="shared" si="2"/>
        <v>659.78909878828665</v>
      </c>
      <c r="F34" s="29">
        <f t="shared" si="3"/>
        <v>3674.2255358885895</v>
      </c>
      <c r="G34" s="29" t="e">
        <f>E34*'Data Summary'!$B$18*(AVERAGE($J$6:$J$21)+273.15)/(AVERAGE($I$6:$I$21))*($I$48/$I$49)</f>
        <v>#VALUE!</v>
      </c>
      <c r="H34" s="31" t="e">
        <f t="shared" si="8"/>
        <v>#VALUE!</v>
      </c>
      <c r="I34" s="32" t="e">
        <f t="shared" si="4"/>
        <v>#VALUE!</v>
      </c>
      <c r="J34" s="33">
        <f t="shared" si="5"/>
        <v>-5.0533399076934636E-10</v>
      </c>
      <c r="K34" s="33">
        <f t="shared" si="6"/>
        <v>4.9676242239711286E-11</v>
      </c>
      <c r="L34" s="32" t="e">
        <f t="shared" si="9"/>
        <v>#VALUE!</v>
      </c>
      <c r="M34" s="33" t="e">
        <f t="shared" si="7"/>
        <v>#VALUE!</v>
      </c>
    </row>
    <row r="35" spans="1:14" x14ac:dyDescent="0.2">
      <c r="A35" s="9" t="s">
        <v>20</v>
      </c>
      <c r="B35" s="11" t="s">
        <v>80</v>
      </c>
      <c r="E35" s="29">
        <f t="shared" si="2"/>
        <v>649.79229426119139</v>
      </c>
      <c r="F35" s="29">
        <f t="shared" si="3"/>
        <v>3619.0431748990231</v>
      </c>
      <c r="G35" s="29" t="e">
        <f>E35*'Data Summary'!$B$18*(AVERAGE($J$6:$J$21)+273.15)/(AVERAGE($I$6:$I$21))*($I$48/$I$49)</f>
        <v>#VALUE!</v>
      </c>
      <c r="H35" s="31" t="e">
        <f t="shared" si="8"/>
        <v>#VALUE!</v>
      </c>
      <c r="I35" s="32" t="e">
        <f t="shared" si="4"/>
        <v>#VALUE!</v>
      </c>
      <c r="J35" s="33">
        <f t="shared" si="5"/>
        <v>-3.5156379200101024E-10</v>
      </c>
      <c r="K35" s="33">
        <f t="shared" si="6"/>
        <v>3.3146671138424049E-11</v>
      </c>
      <c r="L35" s="32" t="e">
        <f t="shared" si="9"/>
        <v>#VALUE!</v>
      </c>
      <c r="M35" s="33" t="e">
        <f t="shared" si="7"/>
        <v>#VALUE!</v>
      </c>
      <c r="N35" s="3"/>
    </row>
    <row r="36" spans="1:14" x14ac:dyDescent="0.2">
      <c r="A36" s="9" t="s">
        <v>21</v>
      </c>
      <c r="B36" s="11" t="s">
        <v>80</v>
      </c>
      <c r="E36" s="29">
        <f t="shared" si="2"/>
        <v>639.79548973409612</v>
      </c>
      <c r="F36" s="29">
        <f t="shared" si="3"/>
        <v>3563.6608778189157</v>
      </c>
      <c r="G36" s="29" t="e">
        <f>E36*'Data Summary'!$B$18*(AVERAGE($J$6:$J$21)+273.15)/(AVERAGE($I$6:$I$21))*($I$48/$I$49)</f>
        <v>#VALUE!</v>
      </c>
      <c r="H36" s="31" t="e">
        <f t="shared" si="8"/>
        <v>#VALUE!</v>
      </c>
      <c r="I36" s="32" t="e">
        <f t="shared" si="4"/>
        <v>#VALUE!</v>
      </c>
      <c r="J36" s="33">
        <f t="shared" si="5"/>
        <v>-2.4476867366666681E-10</v>
      </c>
      <c r="K36" s="33">
        <f t="shared" si="6"/>
        <v>2.1991656675064214E-11</v>
      </c>
      <c r="L36" s="32" t="e">
        <f t="shared" si="9"/>
        <v>#VALUE!</v>
      </c>
      <c r="M36" s="33" t="e">
        <f t="shared" si="7"/>
        <v>#VALUE!</v>
      </c>
      <c r="N36" s="3"/>
    </row>
    <row r="37" spans="1:14" x14ac:dyDescent="0.2">
      <c r="A37" s="9" t="s">
        <v>22</v>
      </c>
      <c r="B37" s="11" t="s">
        <v>80</v>
      </c>
      <c r="E37" s="29">
        <f t="shared" si="2"/>
        <v>629.79868520700086</v>
      </c>
      <c r="F37" s="29">
        <f t="shared" si="3"/>
        <v>3508.2785807388082</v>
      </c>
      <c r="G37" s="29" t="e">
        <f>E37*'Data Summary'!$B$18*(AVERAGE($J$6:$J$21)+273.15)/(AVERAGE($I$6:$I$21))*($I$48/$I$49)</f>
        <v>#VALUE!</v>
      </c>
      <c r="H37" s="31" t="e">
        <f t="shared" si="8"/>
        <v>#VALUE!</v>
      </c>
      <c r="I37" s="32" t="e">
        <f t="shared" si="4"/>
        <v>#VALUE!</v>
      </c>
      <c r="J37" s="33">
        <f t="shared" si="5"/>
        <v>-1.7017003015709656E-10</v>
      </c>
      <c r="K37" s="33">
        <f t="shared" si="6"/>
        <v>1.6327251711777139E-11</v>
      </c>
      <c r="L37" s="32" t="e">
        <f t="shared" si="9"/>
        <v>#VALUE!</v>
      </c>
      <c r="M37" s="33" t="e">
        <f t="shared" si="7"/>
        <v>#VALUE!</v>
      </c>
    </row>
    <row r="38" spans="1:14" x14ac:dyDescent="0.2">
      <c r="A38" s="42" t="s">
        <v>11</v>
      </c>
      <c r="B38" s="43"/>
      <c r="E38" s="29">
        <f t="shared" si="2"/>
        <v>619.80188067990571</v>
      </c>
      <c r="F38" s="29">
        <f t="shared" si="3"/>
        <v>3452.4964114776162</v>
      </c>
      <c r="G38" s="29" t="e">
        <f>E38*'Data Summary'!$B$18*(AVERAGE($J$6:$J$21)+273.15)/(AVERAGE($I$6:$I$21))*($I$48/$I$49)</f>
        <v>#VALUE!</v>
      </c>
      <c r="H38" s="31" t="e">
        <f t="shared" si="8"/>
        <v>#VALUE!</v>
      </c>
      <c r="I38" s="32" t="e">
        <f t="shared" si="4"/>
        <v>#VALUE!</v>
      </c>
      <c r="J38" s="33">
        <f t="shared" si="5"/>
        <v>-1.1772993443099273E-10</v>
      </c>
      <c r="K38" s="33">
        <f t="shared" si="6"/>
        <v>1.1584022310995506E-11</v>
      </c>
      <c r="L38" s="32" t="e">
        <f t="shared" si="9"/>
        <v>#VALUE!</v>
      </c>
      <c r="M38" s="33" t="e">
        <f t="shared" si="7"/>
        <v>#VALUE!</v>
      </c>
    </row>
    <row r="39" spans="1:14" x14ac:dyDescent="0.2">
      <c r="A39" s="46"/>
      <c r="B39" s="47"/>
      <c r="E39" s="29">
        <f t="shared" si="2"/>
        <v>609.80507615281044</v>
      </c>
      <c r="F39" s="29">
        <f t="shared" si="3"/>
        <v>3397.1141143975078</v>
      </c>
      <c r="G39" s="29" t="e">
        <f>E39*'Data Summary'!$B$18*(AVERAGE($J$6:$J$21)+273.15)/(AVERAGE($I$6:$I$21))*($I$48/$I$49)</f>
        <v>#VALUE!</v>
      </c>
      <c r="H39" s="31" t="e">
        <f t="shared" si="8"/>
        <v>#VALUE!</v>
      </c>
      <c r="I39" s="32" t="e">
        <f t="shared" si="4"/>
        <v>#VALUE!</v>
      </c>
      <c r="J39" s="33">
        <f t="shared" si="5"/>
        <v>-8.4143554312581087E-11</v>
      </c>
      <c r="K39" s="33">
        <f t="shared" si="6"/>
        <v>7.7577678108680239E-12</v>
      </c>
      <c r="L39" s="32" t="e">
        <f t="shared" si="9"/>
        <v>#VALUE!</v>
      </c>
      <c r="M39" s="33" t="e">
        <f t="shared" si="7"/>
        <v>#VALUE!</v>
      </c>
      <c r="N39" s="3"/>
    </row>
    <row r="40" spans="1:14" x14ac:dyDescent="0.2">
      <c r="A40" s="44"/>
      <c r="B40" s="45"/>
      <c r="E40" s="29">
        <f t="shared" si="2"/>
        <v>599.80827162571518</v>
      </c>
      <c r="F40" s="29">
        <f t="shared" si="3"/>
        <v>3341.5318812268588</v>
      </c>
      <c r="G40" s="29" t="e">
        <f>E40*'Data Summary'!$B$18*(AVERAGE($J$6:$J$21)+273.15)/(AVERAGE($I$6:$I$21))*($I$48/$I$49)</f>
        <v>#VALUE!</v>
      </c>
      <c r="H40" s="31" t="e">
        <f t="shared" si="8"/>
        <v>#VALUE!</v>
      </c>
      <c r="I40" s="32" t="e">
        <f t="shared" si="4"/>
        <v>#VALUE!</v>
      </c>
      <c r="J40" s="33">
        <f t="shared" si="5"/>
        <v>-5.8033336758364955E-11</v>
      </c>
      <c r="K40" s="33">
        <f t="shared" si="6"/>
        <v>6.4904201453426494E-12</v>
      </c>
      <c r="L40" s="32" t="e">
        <f t="shared" si="9"/>
        <v>#VALUE!</v>
      </c>
      <c r="M40" s="33" t="e">
        <f t="shared" si="7"/>
        <v>#VALUE!</v>
      </c>
      <c r="N40" s="3"/>
    </row>
    <row r="41" spans="1:14" x14ac:dyDescent="0.2">
      <c r="A41" s="9" t="s">
        <v>56</v>
      </c>
      <c r="B41" s="11" t="s">
        <v>80</v>
      </c>
      <c r="E41" s="29">
        <f t="shared" si="2"/>
        <v>589.81146709861991</v>
      </c>
      <c r="F41" s="29">
        <f t="shared" si="3"/>
        <v>3285.9496480562093</v>
      </c>
      <c r="G41" s="29" t="e">
        <f>E41*'Data Summary'!$B$18*(AVERAGE($J$6:$J$21)+273.15)/(AVERAGE($I$6:$I$21))*($I$48/$I$49)</f>
        <v>#VALUE!</v>
      </c>
      <c r="H41" s="31" t="e">
        <f t="shared" si="8"/>
        <v>#VALUE!</v>
      </c>
      <c r="I41" s="32" t="e">
        <f t="shared" si="4"/>
        <v>#VALUE!</v>
      </c>
      <c r="J41" s="33">
        <f t="shared" si="5"/>
        <v>-4.2040248012440104E-11</v>
      </c>
      <c r="K41" s="33">
        <f t="shared" si="6"/>
        <v>4.5056616181959044E-12</v>
      </c>
      <c r="L41" s="32" t="e">
        <f t="shared" si="9"/>
        <v>#VALUE!</v>
      </c>
      <c r="M41" s="33" t="e">
        <f t="shared" si="7"/>
        <v>#VALUE!</v>
      </c>
      <c r="N41" s="3"/>
    </row>
    <row r="42" spans="1:14" x14ac:dyDescent="0.2">
      <c r="A42" s="9" t="s">
        <v>24</v>
      </c>
      <c r="B42" s="11" t="s">
        <v>80</v>
      </c>
      <c r="E42" s="29">
        <f t="shared" si="2"/>
        <v>579.81466257152465</v>
      </c>
      <c r="F42" s="29">
        <f t="shared" si="3"/>
        <v>3230.3674148855598</v>
      </c>
      <c r="G42" s="29" t="e">
        <f>E42*'Data Summary'!$B$18*(AVERAGE($J$6:$J$21)+273.15)/(AVERAGE($I$6:$I$21))*($I$48/$I$49)</f>
        <v>#VALUE!</v>
      </c>
      <c r="H42" s="31" t="e">
        <f t="shared" si="8"/>
        <v>#VALUE!</v>
      </c>
      <c r="I42" s="32" t="e">
        <f t="shared" si="4"/>
        <v>#VALUE!</v>
      </c>
      <c r="J42" s="33">
        <f t="shared" si="5"/>
        <v>-2.9443403022469079E-11</v>
      </c>
      <c r="K42" s="33">
        <f t="shared" si="6"/>
        <v>4.1457088029877039E-12</v>
      </c>
      <c r="L42" s="32" t="e">
        <f t="shared" si="9"/>
        <v>#VALUE!</v>
      </c>
      <c r="M42" s="33" t="e">
        <f t="shared" si="7"/>
        <v>#VALUE!</v>
      </c>
      <c r="N42" s="3"/>
    </row>
    <row r="43" spans="1:14" x14ac:dyDescent="0.2">
      <c r="A43" s="42" t="s">
        <v>12</v>
      </c>
      <c r="B43" s="43"/>
      <c r="E43" s="29">
        <f t="shared" si="2"/>
        <v>569.81785804442939</v>
      </c>
      <c r="F43" s="29">
        <f t="shared" si="3"/>
        <v>3174.9851178054519</v>
      </c>
      <c r="G43" s="29" t="e">
        <f>E43*'Data Summary'!$B$18*(AVERAGE($J$6:$J$21)+273.15)/(AVERAGE($I$6:$I$21))*($I$48/$I$49)</f>
        <v>#VALUE!</v>
      </c>
      <c r="H43" s="31" t="e">
        <f t="shared" si="8"/>
        <v>#VALUE!</v>
      </c>
      <c r="I43" s="32" t="e">
        <f t="shared" si="4"/>
        <v>#VALUE!</v>
      </c>
      <c r="J43" s="33">
        <f t="shared" si="5"/>
        <v>-2.1264810288016997E-11</v>
      </c>
      <c r="K43" s="33">
        <f t="shared" si="6"/>
        <v>3.0285744536420286E-12</v>
      </c>
      <c r="L43" s="32" t="e">
        <f t="shared" si="9"/>
        <v>#VALUE!</v>
      </c>
      <c r="M43" s="33" t="e">
        <f t="shared" si="7"/>
        <v>#VALUE!</v>
      </c>
      <c r="N43" s="3"/>
    </row>
    <row r="44" spans="1:14" x14ac:dyDescent="0.2">
      <c r="A44" s="44"/>
      <c r="B44" s="45"/>
      <c r="E44" s="29">
        <f t="shared" si="2"/>
        <v>559.82105351733412</v>
      </c>
      <c r="F44" s="29">
        <f t="shared" si="3"/>
        <v>3119.8027568158864</v>
      </c>
      <c r="G44" s="29" t="e">
        <f>E44*'Data Summary'!$B$18*(AVERAGE($J$6:$J$21)+273.15)/(AVERAGE($I$6:$I$21))*($I$48/$I$49)</f>
        <v>#VALUE!</v>
      </c>
      <c r="H44" s="31" t="e">
        <f t="shared" si="8"/>
        <v>#VALUE!</v>
      </c>
      <c r="I44" s="32" t="e">
        <f t="shared" si="4"/>
        <v>#VALUE!</v>
      </c>
      <c r="J44" s="33">
        <f t="shared" si="5"/>
        <v>-1.5532627252888818E-11</v>
      </c>
      <c r="K44" s="33">
        <f t="shared" si="6"/>
        <v>2.5445059009080267E-12</v>
      </c>
      <c r="L44" s="32" t="e">
        <f t="shared" si="9"/>
        <v>#VALUE!</v>
      </c>
      <c r="M44" s="33" t="e">
        <f t="shared" si="7"/>
        <v>#VALUE!</v>
      </c>
      <c r="N44" s="3"/>
    </row>
    <row r="45" spans="1:14" x14ac:dyDescent="0.2">
      <c r="A45" s="9" t="s">
        <v>13</v>
      </c>
      <c r="B45" s="11" t="s">
        <v>80</v>
      </c>
      <c r="E45" s="29">
        <f t="shared" si="2"/>
        <v>549.82424899023886</v>
      </c>
      <c r="F45" s="29">
        <f t="shared" si="3"/>
        <v>3064.2205236452364</v>
      </c>
      <c r="G45" s="29" t="e">
        <f>E45*'Data Summary'!$B$18*(AVERAGE($J$6:$J$21)+273.15)/(AVERAGE($I$6:$I$21))*($I$48/$I$49)</f>
        <v>#VALUE!</v>
      </c>
      <c r="H45" s="31" t="e">
        <f t="shared" si="8"/>
        <v>#VALUE!</v>
      </c>
      <c r="I45" s="32" t="e">
        <f t="shared" si="4"/>
        <v>#VALUE!</v>
      </c>
      <c r="J45" s="33">
        <f t="shared" si="5"/>
        <v>1.146838203106313E-11</v>
      </c>
      <c r="K45" s="33">
        <f t="shared" si="6"/>
        <v>2.6041953243159126E-12</v>
      </c>
      <c r="L45" s="32" t="e">
        <f t="shared" si="9"/>
        <v>#VALUE!</v>
      </c>
      <c r="M45" s="33" t="e">
        <f t="shared" si="7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295.64999999999998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e">
        <f t="shared" ref="L49:L63" si="10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30">
        <f>AVERAGE(I6:I21)</f>
        <v>960</v>
      </c>
      <c r="L50" s="35" t="e">
        <f t="shared" si="10"/>
        <v>#VALUE!</v>
      </c>
    </row>
    <row r="51" spans="1:14" x14ac:dyDescent="0.2">
      <c r="A51"/>
      <c r="B51"/>
      <c r="E51" s="8" t="s">
        <v>91</v>
      </c>
      <c r="F51" s="30">
        <f>_xlfn.STDEV.P(I6:I21)</f>
        <v>0</v>
      </c>
      <c r="H51"/>
      <c r="I51"/>
      <c r="L51" s="35" t="e">
        <f t="shared" si="10"/>
        <v>#VALUE!</v>
      </c>
    </row>
    <row r="52" spans="1:14" x14ac:dyDescent="0.2">
      <c r="E52" s="8" t="s">
        <v>78</v>
      </c>
      <c r="F52" s="30" t="e">
        <f>EXP(INDEX(LINEST(LN(L30:L45),E30:E45),1,2))</f>
        <v>#VALUE!</v>
      </c>
      <c r="L52" s="35" t="e">
        <f t="shared" si="10"/>
        <v>#VALUE!</v>
      </c>
    </row>
    <row r="53" spans="1:14" x14ac:dyDescent="0.2">
      <c r="E53" s="8" t="s">
        <v>79</v>
      </c>
      <c r="F53" s="30" t="e">
        <f>INDEX(LINEST(LN(L30:L45),E30:E45),1)</f>
        <v>#VALUE!</v>
      </c>
      <c r="L53" s="35" t="e">
        <f t="shared" si="10"/>
        <v>#VALUE!</v>
      </c>
      <c r="N53" s="3"/>
    </row>
    <row r="54" spans="1:14" x14ac:dyDescent="0.2">
      <c r="L54" s="35" t="e">
        <f t="shared" si="10"/>
        <v>#VALUE!</v>
      </c>
      <c r="N54" s="3"/>
    </row>
    <row r="55" spans="1:14" x14ac:dyDescent="0.2">
      <c r="L55" s="35" t="e">
        <f t="shared" si="10"/>
        <v>#VALUE!</v>
      </c>
      <c r="N55" s="3"/>
    </row>
    <row r="56" spans="1:14" x14ac:dyDescent="0.2">
      <c r="L56" s="35" t="e">
        <f t="shared" si="10"/>
        <v>#VALUE!</v>
      </c>
      <c r="N56" s="3"/>
    </row>
    <row r="57" spans="1:14" x14ac:dyDescent="0.2">
      <c r="L57" s="35" t="e">
        <f t="shared" si="10"/>
        <v>#VALUE!</v>
      </c>
      <c r="N57" s="3"/>
    </row>
    <row r="58" spans="1:14" x14ac:dyDescent="0.2">
      <c r="L58" s="35" t="e">
        <f t="shared" si="10"/>
        <v>#VALUE!</v>
      </c>
      <c r="N58" s="3"/>
    </row>
    <row r="59" spans="1:14" x14ac:dyDescent="0.2">
      <c r="L59" s="35" t="e">
        <f t="shared" si="10"/>
        <v>#VALUE!</v>
      </c>
      <c r="N59" s="3"/>
    </row>
    <row r="60" spans="1:14" x14ac:dyDescent="0.2">
      <c r="L60" s="35" t="e">
        <f t="shared" si="10"/>
        <v>#VALUE!</v>
      </c>
    </row>
    <row r="61" spans="1:14" x14ac:dyDescent="0.2">
      <c r="L61" s="35" t="e">
        <f t="shared" si="10"/>
        <v>#VALUE!</v>
      </c>
    </row>
    <row r="62" spans="1:14" x14ac:dyDescent="0.2">
      <c r="L62" s="35" t="e">
        <f t="shared" si="10"/>
        <v>#VALUE!</v>
      </c>
    </row>
    <row r="63" spans="1:14" x14ac:dyDescent="0.2">
      <c r="L63" s="35" t="e">
        <f t="shared" si="10"/>
        <v>#VALUE!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2018-07-12T12:48:36Z</dcterms:modified>
</cp:coreProperties>
</file>