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455817AC-0951-8A4F-B080-905FC824B53D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0" i="1" l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C7" i="25" l="1"/>
  <c r="J31" i="1" s="1"/>
  <c r="A7" i="25"/>
  <c r="C7" i="14"/>
  <c r="J30" i="1" s="1"/>
  <c r="A7" i="14"/>
  <c r="D7" i="38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K34" i="1" s="1"/>
  <c r="D7" i="27"/>
  <c r="D7" i="26"/>
  <c r="D7" i="25"/>
  <c r="C7" i="38"/>
  <c r="C7" i="37"/>
  <c r="C7" i="36"/>
  <c r="J43" i="1" s="1"/>
  <c r="L43" i="1" s="1"/>
  <c r="C7" i="35"/>
  <c r="J42" i="1"/>
  <c r="L42" i="1" s="1"/>
  <c r="C7" i="34"/>
  <c r="J41" i="1" s="1"/>
  <c r="C7" i="33"/>
  <c r="C7" i="32"/>
  <c r="J39" i="1" s="1"/>
  <c r="L39" i="1" s="1"/>
  <c r="C7" i="31"/>
  <c r="C7" i="30"/>
  <c r="J37" i="1" s="1"/>
  <c r="C7" i="29"/>
  <c r="C7" i="28"/>
  <c r="J35" i="1" s="1"/>
  <c r="L35" i="1" s="1"/>
  <c r="C7" i="39"/>
  <c r="J34" i="1"/>
  <c r="C7" i="27"/>
  <c r="J33" i="1" s="1"/>
  <c r="L33" i="1" s="1"/>
  <c r="C7" i="26"/>
  <c r="B7" i="38"/>
  <c r="K45" i="1" s="1"/>
  <c r="M45" i="1" s="1"/>
  <c r="B7" i="37"/>
  <c r="K44" i="1"/>
  <c r="B7" i="36"/>
  <c r="K43" i="1" s="1"/>
  <c r="B7" i="35"/>
  <c r="B7" i="34"/>
  <c r="K41" i="1" s="1"/>
  <c r="B7" i="33"/>
  <c r="K40" i="1"/>
  <c r="B7" i="32"/>
  <c r="K39" i="1" s="1"/>
  <c r="B7" i="31"/>
  <c r="B7" i="30"/>
  <c r="K37" i="1" s="1"/>
  <c r="B7" i="29"/>
  <c r="K36" i="1"/>
  <c r="B7" i="28"/>
  <c r="K35" i="1" s="1"/>
  <c r="B7" i="39"/>
  <c r="B7" i="27"/>
  <c r="K33" i="1" s="1"/>
  <c r="B7" i="26"/>
  <c r="K32" i="1"/>
  <c r="B7" i="25"/>
  <c r="K31" i="1" s="1"/>
  <c r="M31" i="1" s="1"/>
  <c r="A7" i="38"/>
  <c r="A7" i="37"/>
  <c r="J44" i="1" s="1"/>
  <c r="L44" i="1" s="1"/>
  <c r="A7" i="36"/>
  <c r="A7" i="35"/>
  <c r="A7" i="34"/>
  <c r="A7" i="33"/>
  <c r="J40" i="1" s="1"/>
  <c r="L40" i="1" s="1"/>
  <c r="A7" i="32"/>
  <c r="A7" i="31"/>
  <c r="A7" i="30"/>
  <c r="A7" i="29"/>
  <c r="J36" i="1" s="1"/>
  <c r="L36" i="1" s="1"/>
  <c r="A7" i="28"/>
  <c r="A7" i="39"/>
  <c r="A7" i="27"/>
  <c r="A7" i="26"/>
  <c r="J32" i="1" s="1"/>
  <c r="L32" i="1" s="1"/>
  <c r="D7" i="14"/>
  <c r="B7" i="14"/>
  <c r="K30" i="1" s="1"/>
  <c r="I49" i="1"/>
  <c r="J45" i="1"/>
  <c r="L45" i="1" s="1"/>
  <c r="F51" i="1"/>
  <c r="F49" i="1"/>
  <c r="F48" i="1"/>
  <c r="F5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3" i="1" l="1"/>
  <c r="M30" i="1"/>
  <c r="M40" i="1"/>
  <c r="L58" i="1" s="1"/>
  <c r="M37" i="1"/>
  <c r="M32" i="1"/>
  <c r="L50" i="1" s="1"/>
  <c r="M41" i="1"/>
  <c r="L34" i="1"/>
  <c r="L37" i="1"/>
  <c r="L41" i="1"/>
  <c r="L30" i="1"/>
  <c r="L31" i="1"/>
  <c r="L49" i="1" s="1"/>
  <c r="L63" i="1"/>
  <c r="M35" i="1"/>
  <c r="L53" i="1" s="1"/>
  <c r="M43" i="1"/>
  <c r="L61" i="1" s="1"/>
  <c r="M36" i="1"/>
  <c r="L54" i="1" s="1"/>
  <c r="M44" i="1"/>
  <c r="L62" i="1" s="1"/>
  <c r="J38" i="1"/>
  <c r="L38" i="1" s="1"/>
  <c r="M39" i="1"/>
  <c r="L57" i="1" s="1"/>
  <c r="M34" i="1"/>
  <c r="M42" i="1"/>
  <c r="L60" i="1" s="1"/>
  <c r="L59" i="1"/>
  <c r="L51" i="1"/>
  <c r="L55" i="1" l="1"/>
  <c r="L48" i="1"/>
  <c r="L52" i="1"/>
  <c r="M38" i="1"/>
  <c r="L56" i="1" s="1"/>
  <c r="F53" i="1"/>
  <c r="F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0" authorId="0" shapeId="0" xr:uid="{06129CC6-0C5F-F74E-9738-31E99976D61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Enter values below with multimeter; not this one.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<sst xmlns="http://schemas.openxmlformats.org/spreadsheetml/2006/main" count="455" uniqueCount="107">
  <si>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</si>
  <si>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</si>
  <si>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</si>
  <si>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</si>
  <si>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</si>
  <si>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</si>
  <si>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</si>
  <si>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</si>
  <si>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</si>
  <si>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</si>
  <si>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</si>
  <si>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</si>
  <si>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</si>
  <si>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</si>
  <si>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</si>
  <si>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</si>
  <si>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</si>
  <si>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</si>
  <si>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</si>
  <si>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</si>
  <si>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</si>
  <si>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</si>
  <si>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</si>
  <si>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</si>
  <si>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</si>
  <si>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</si>
  <si>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</si>
  <si>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</si>
  <si>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</si>
  <si>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</si>
  <si>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</si>
  <si>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</si>
  <si>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</si>
  <si>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</si>
  <si>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</si>
  <si>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</si>
  <si>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</si>
  <si>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</si>
  <si>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</si>
  <si>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</si>
  <si>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</si>
  <si>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</si>
  <si>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</si>
  <si>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</si>
  <si>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</si>
  <si>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</si>
  <si>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</si>
  <si>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</si>
  <si>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</si>
  <si>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</si>
  <si>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</si>
  <si>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</si>
  <si>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</si>
  <si>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</si>
  <si>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</si>
  <si>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</si>
  <si>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</si>
  <si>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</si>
  <si>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</si>
  <si>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</si>
  <si>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</si>
  <si>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</si>
  <si>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</si>
  <si>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</si>
  <si>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</si>
  <si>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</si>
  <si>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</si>
  <si>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</si>
  <si>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</si>
  <si>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</si>
  <si>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</si>
  <si>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</si>
  <si>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</si>
  <si>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</si>
  <si>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</si>
  <si>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</si>
  <si>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</si>
  <si>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</si>
  <si>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</si>
  <si>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</si>
  <si>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</si>
  <si>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</si>
  <si>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</si>
  <si>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</si>
  <si>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</si>
  <si>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</si>
  <si>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</si>
  <si>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</si>
  <si>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</si>
  <si>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</si>
  <si>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</si>
  <si>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</si>
  <si>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</si>
  <si>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</si>
  <si>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</si>
  <si>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</si>
  <si>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4,2</t>
  </si>
  <si>
    <t>GE11-S-X-BARI-0001</t>
  </si>
  <si>
    <t>Ar/CO2</t>
  </si>
  <si>
    <t>70/30</t>
  </si>
  <si>
    <t>ORTEC 474</t>
    <phoneticPr fontId="12" type="noConversion"/>
  </si>
  <si>
    <t>caen n96</t>
    <phoneticPr fontId="12" type="noConversion"/>
  </si>
  <si>
    <t>Keithley  6487</t>
    <phoneticPr fontId="12" type="noConversion"/>
  </si>
  <si>
    <t>CAEN 1145</t>
    <phoneticPr fontId="12" type="noConversion"/>
  </si>
  <si>
    <t>Amptek MiniX  Silver target</t>
    <phoneticPr fontId="12" type="noConversion"/>
  </si>
  <si>
    <t>8 layers of Cu tape</t>
    <phoneticPr fontId="12" type="noConversion"/>
  </si>
  <si>
    <t>no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</si>
</sst>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right"/>
      <protection locked="0"/>
    </xf>
    <xf numFmtId="20" fontId="4" fillId="2" borderId="1" xfId="0" applyNumberFormat="1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1576.9059307219104</c:v>
                  </c:pt>
                  <c:pt idx="1">
                    <c:v>1280.2362244356586</c:v>
                  </c:pt>
                  <c:pt idx="2">
                    <c:v>865.33716464974111</c:v>
                  </c:pt>
                  <c:pt idx="3">
                    <c:v>625.85738779872793</c:v>
                  </c:pt>
                  <c:pt idx="4">
                    <c:v>430.61749061386138</c:v>
                  </c:pt>
                  <c:pt idx="5">
                    <c:v>314.23364630342627</c:v>
                  </c:pt>
                  <c:pt idx="6">
                    <c:v>211.77241732745546</c:v>
                  </c:pt>
                  <c:pt idx="7">
                    <c:v>138.24314455247458</c:v>
                  </c:pt>
                  <c:pt idx="8">
                    <c:v>116.28333249439437</c:v>
                  </c:pt>
                  <c:pt idx="9">
                    <c:v>82.354496134940845</c:v>
                  </c:pt>
                  <c:pt idx="10">
                    <c:v>53.027088918636444</c:v>
                  </c:pt>
                  <c:pt idx="11">
                    <c:v>39.939437049397121</c:v>
                  </c:pt>
                  <c:pt idx="12">
                    <c:v>33.304643647244731</c:v>
                  </c:pt>
                  <c:pt idx="13">
                    <c:v>26.4877542122371</c:v>
                  </c:pt>
                  <c:pt idx="14">
                    <c:v>22.209739519172906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1576.9059307219104</c:v>
                  </c:pt>
                  <c:pt idx="1">
                    <c:v>1280.2362244356586</c:v>
                  </c:pt>
                  <c:pt idx="2">
                    <c:v>865.33716464974111</c:v>
                  </c:pt>
                  <c:pt idx="3">
                    <c:v>625.85738779872793</c:v>
                  </c:pt>
                  <c:pt idx="4">
                    <c:v>430.61749061386138</c:v>
                  </c:pt>
                  <c:pt idx="5">
                    <c:v>314.23364630342627</c:v>
                  </c:pt>
                  <c:pt idx="6">
                    <c:v>211.77241732745546</c:v>
                  </c:pt>
                  <c:pt idx="7">
                    <c:v>138.24314455247458</c:v>
                  </c:pt>
                  <c:pt idx="8">
                    <c:v>116.28333249439437</c:v>
                  </c:pt>
                  <c:pt idx="9">
                    <c:v>82.354496134940845</c:v>
                  </c:pt>
                  <c:pt idx="10">
                    <c:v>53.027088918636444</c:v>
                  </c:pt>
                  <c:pt idx="11">
                    <c:v>39.939437049397121</c:v>
                  </c:pt>
                  <c:pt idx="12">
                    <c:v>33.304643647244731</c:v>
                  </c:pt>
                  <c:pt idx="13">
                    <c:v>26.4877542122371</c:v>
                  </c:pt>
                  <c:pt idx="14">
                    <c:v>22.209739519172906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18488.29004140156</c:v>
                </c:pt>
                <c:pt idx="1">
                  <c:v>13737.938931203222</c:v>
                </c:pt>
                <c:pt idx="2" formatCode="General">
                  <c:v>9478.4359473425229</c:v>
                </c:pt>
                <c:pt idx="3" formatCode="General">
                  <c:v>6691.6871904082136</c:v>
                </c:pt>
                <c:pt idx="4" formatCode="General">
                  <c:v>4754.8561355796028</c:v>
                </c:pt>
                <c:pt idx="5" formatCode="General">
                  <c:v>3406.6518681943053</c:v>
                </c:pt>
                <c:pt idx="6" formatCode="General">
                  <c:v>2343.8158991126329</c:v>
                </c:pt>
                <c:pt idx="7" formatCode="General">
                  <c:v>1686.7944497442793</c:v>
                </c:pt>
                <c:pt idx="8" formatCode="General">
                  <c:v>1225.5794512359014</c:v>
                </c:pt>
                <c:pt idx="9" formatCode="General">
                  <c:v>841.31728431964689</c:v>
                </c:pt>
                <c:pt idx="10" formatCode="General">
                  <c:v>521.2996832653854</c:v>
                </c:pt>
                <c:pt idx="11" formatCode="General">
                  <c:v>364.43544487163888</c:v>
                </c:pt>
                <c:pt idx="12" formatCode="General">
                  <c:v>277.44636276050096</c:v>
                </c:pt>
                <c:pt idx="13" formatCode="General">
                  <c:v>197.58581940023603</c:v>
                </c:pt>
                <c:pt idx="14" formatCode="General">
                  <c:v>146.15644054832589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B-BA4F-AD22-09DA6A0D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5.0453223660909687</c:v>
                  </c:pt>
                  <c:pt idx="1">
                    <c:v>4.9454243723084286</c:v>
                  </c:pt>
                  <c:pt idx="2">
                    <c:v>4.8892171606960195</c:v>
                  </c:pt>
                  <c:pt idx="3">
                    <c:v>4.8799476317773012</c:v>
                  </c:pt>
                  <c:pt idx="4">
                    <c:v>4.823006208672024</c:v>
                  </c:pt>
                  <c:pt idx="5">
                    <c:v>4.7491519710833057</c:v>
                  </c:pt>
                  <c:pt idx="6">
                    <c:v>4.6214175314507129</c:v>
                  </c:pt>
                  <c:pt idx="7">
                    <c:v>4.3365693045693767</c:v>
                  </c:pt>
                  <c:pt idx="8">
                    <c:v>4.0325756864151563</c:v>
                  </c:pt>
                  <c:pt idx="9">
                    <c:v>3.2263240176192269</c:v>
                  </c:pt>
                  <c:pt idx="10">
                    <c:v>2.1804051611264059</c:v>
                  </c:pt>
                  <c:pt idx="11">
                    <c:v>1.2511106177224209</c:v>
                  </c:pt>
                  <c:pt idx="12">
                    <c:v>0.49609586887124052</c:v>
                  </c:pt>
                  <c:pt idx="13">
                    <c:v>0.19220937657784662</c:v>
                  </c:pt>
                  <c:pt idx="14">
                    <c:v>0.18708286933869711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5.0453223660909687</c:v>
                  </c:pt>
                  <c:pt idx="1">
                    <c:v>4.9454243723084286</c:v>
                  </c:pt>
                  <c:pt idx="2">
                    <c:v>4.8892171606960195</c:v>
                  </c:pt>
                  <c:pt idx="3">
                    <c:v>4.8799476317773012</c:v>
                  </c:pt>
                  <c:pt idx="4">
                    <c:v>4.823006208672024</c:v>
                  </c:pt>
                  <c:pt idx="5">
                    <c:v>4.7491519710833057</c:v>
                  </c:pt>
                  <c:pt idx="6">
                    <c:v>4.6214175314507129</c:v>
                  </c:pt>
                  <c:pt idx="7">
                    <c:v>4.3365693045693767</c:v>
                  </c:pt>
                  <c:pt idx="8">
                    <c:v>4.0325756864151563</c:v>
                  </c:pt>
                  <c:pt idx="9">
                    <c:v>3.2263240176192269</c:v>
                  </c:pt>
                  <c:pt idx="10">
                    <c:v>2.1804051611264059</c:v>
                  </c:pt>
                  <c:pt idx="11">
                    <c:v>1.2511106177224209</c:v>
                  </c:pt>
                  <c:pt idx="12">
                    <c:v>0.49609586887124052</c:v>
                  </c:pt>
                  <c:pt idx="13">
                    <c:v>0.19220937657784662</c:v>
                  </c:pt>
                  <c:pt idx="14">
                    <c:v>0.18708286933869711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1509.2166666666667</c:v>
                </c:pt>
                <c:pt idx="1">
                  <c:v>1457.2333333333333</c:v>
                </c:pt>
                <c:pt idx="2">
                  <c:v>1424.5333333333333</c:v>
                </c:pt>
                <c:pt idx="3">
                  <c:v>1419.5</c:v>
                </c:pt>
                <c:pt idx="4">
                  <c:v>1383.05</c:v>
                </c:pt>
                <c:pt idx="5">
                  <c:v>1347.4</c:v>
                </c:pt>
                <c:pt idx="6">
                  <c:v>1276.45</c:v>
                </c:pt>
                <c:pt idx="7">
                  <c:v>1124.75</c:v>
                </c:pt>
                <c:pt idx="8">
                  <c:v>967.9</c:v>
                </c:pt>
                <c:pt idx="9">
                  <c:v>620.25</c:v>
                </c:pt>
                <c:pt idx="10">
                  <c:v>281.95</c:v>
                </c:pt>
                <c:pt idx="11">
                  <c:v>91.216666666666669</c:v>
                </c:pt>
                <c:pt idx="12">
                  <c:v>12.866666666666667</c:v>
                </c:pt>
                <c:pt idx="13">
                  <c:v>0.35</c:v>
                </c:pt>
                <c:pt idx="14">
                  <c:v>0.1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B-BA4F-AD22-09DA6A0D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1_QC5_20171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20"/>
      <sheetName val="71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8.1769117464788763E-13</v>
          </cell>
          <cell r="B7">
            <v>1.0003169978402244E-12</v>
          </cell>
          <cell r="C7">
            <v>-1.1408977987341778E-11</v>
          </cell>
          <cell r="D7">
            <v>1.5617829851850241E-12</v>
          </cell>
        </row>
      </sheetData>
      <sheetData sheetId="5">
        <row r="7">
          <cell r="A7">
            <v>8.6960451710526266E-13</v>
          </cell>
          <cell r="B7">
            <v>1.0144895273295936E-12</v>
          </cell>
          <cell r="C7">
            <v>-1.5659372487562196E-11</v>
          </cell>
          <cell r="D7">
            <v>1.9642919379969415E-12</v>
          </cell>
        </row>
      </sheetData>
      <sheetData sheetId="6">
        <row r="7">
          <cell r="A7">
            <v>1.2867282383116891E-12</v>
          </cell>
          <cell r="B7">
            <v>1.1555421272067805E-12</v>
          </cell>
          <cell r="C7">
            <v>-2.1922956363636359E-11</v>
          </cell>
          <cell r="D7">
            <v>2.5264899908500036E-12</v>
          </cell>
        </row>
      </sheetData>
      <sheetData sheetId="7">
        <row r="7">
          <cell r="A7">
            <v>6.1080834909090887E-13</v>
          </cell>
          <cell r="B7">
            <v>1.0606349164930885E-12</v>
          </cell>
          <cell r="C7">
            <v>-2.9875919424460423E-11</v>
          </cell>
          <cell r="D7">
            <v>3.1563364787559172E-12</v>
          </cell>
        </row>
      </sheetData>
      <sheetData sheetId="8">
        <row r="7">
          <cell r="A7">
            <v>7.0235341737288048E-13</v>
          </cell>
          <cell r="B7">
            <v>1.1589207502496085E-12</v>
          </cell>
          <cell r="C7">
            <v>-4.2906800839694671E-11</v>
          </cell>
          <cell r="D7">
            <v>4.2637807060060726E-12</v>
          </cell>
        </row>
      </sheetData>
      <sheetData sheetId="9">
        <row r="7">
          <cell r="A7">
            <v>3.6915801863117834E-13</v>
          </cell>
          <cell r="B7">
            <v>1.1008674186886084E-12</v>
          </cell>
          <cell r="C7">
            <v>-7.0010963836065572E-11</v>
          </cell>
          <cell r="D7">
            <v>6.7710963380338615E-12</v>
          </cell>
        </row>
      </sheetData>
      <sheetData sheetId="10">
        <row r="7">
          <cell r="A7">
            <v>2.0830361129032244E-13</v>
          </cell>
          <cell r="B7">
            <v>1.3294481609305592E-12</v>
          </cell>
          <cell r="C7">
            <v>-1.0231714395555554E-10</v>
          </cell>
          <cell r="D7">
            <v>9.5918573753090436E-12</v>
          </cell>
        </row>
      </sheetData>
      <sheetData sheetId="11">
        <row r="7">
          <cell r="A7">
            <v>1.5574437369942199E-13</v>
          </cell>
          <cell r="B7">
            <v>1.4765295416730772E-12</v>
          </cell>
          <cell r="C7">
            <v>-1.409524928270042E-10</v>
          </cell>
          <cell r="D7">
            <v>1.1399144559388571E-11</v>
          </cell>
        </row>
      </sheetData>
      <sheetData sheetId="12">
        <row r="7">
          <cell r="A7">
            <v>-5.2205652527075777E-13</v>
          </cell>
          <cell r="B7">
            <v>1.5989968022294661E-12</v>
          </cell>
          <cell r="C7">
            <v>-1.9659320787207846E-10</v>
          </cell>
          <cell r="D7">
            <v>1.7554508826704862E-11</v>
          </cell>
        </row>
      </sheetData>
      <sheetData sheetId="13">
        <row r="7">
          <cell r="A7">
            <v>-3.0187478936170219E-13</v>
          </cell>
          <cell r="B7">
            <v>1.8884601542938642E-12</v>
          </cell>
          <cell r="C7">
            <v>-2.8528422100840338E-10</v>
          </cell>
          <cell r="D7">
            <v>2.6092778035808498E-11</v>
          </cell>
        </row>
      </sheetData>
      <sheetData sheetId="14">
        <row r="7">
          <cell r="A7">
            <v>-1.7524410780487813E-13</v>
          </cell>
          <cell r="B7">
            <v>1.7784279642866628E-12</v>
          </cell>
          <cell r="C7">
            <v>-3.9794117672413788E-10</v>
          </cell>
          <cell r="D7">
            <v>3.5799758312699272E-11</v>
          </cell>
        </row>
      </sheetData>
      <sheetData sheetId="15">
        <row r="7">
          <cell r="A7">
            <v>-7.4044360631970227E-13</v>
          </cell>
          <cell r="B7">
            <v>2.2031259444865183E-12</v>
          </cell>
          <cell r="C7">
            <v>-5.6053134372469648E-10</v>
          </cell>
          <cell r="D7">
            <v>5.2065055936383384E-11</v>
          </cell>
        </row>
      </sheetData>
      <sheetData sheetId="16">
        <row r="7">
          <cell r="A7">
            <v>-1.2982303543778791E-12</v>
          </cell>
          <cell r="B7">
            <v>2.6923987465521979E-12</v>
          </cell>
          <cell r="C7">
            <v>-7.9421368496240636E-10</v>
          </cell>
          <cell r="D7">
            <v>7.1984699639937926E-11</v>
          </cell>
        </row>
      </sheetData>
      <sheetData sheetId="17">
        <row r="7">
          <cell r="A7">
            <v>-2.1165943011583029E-12</v>
          </cell>
          <cell r="B7">
            <v>5.4131181080823753E-12</v>
          </cell>
          <cell r="C7">
            <v>-1.5487484420600858E-9</v>
          </cell>
          <cell r="D7">
            <v>1.3106347797825421E-10</v>
          </cell>
        </row>
      </sheetData>
      <sheetData sheetId="18">
        <row r="7">
          <cell r="A7">
            <v>-9.5990301415094375E-13</v>
          </cell>
          <cell r="B7">
            <v>2.9183841674149601E-12</v>
          </cell>
          <cell r="C7">
            <v>-1.1502026845794389E-9</v>
          </cell>
          <cell r="D7">
            <v>1.0655452219685028E-10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33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0" t="s">
        <v>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53" t="s">
        <v>7</v>
      </c>
      <c r="G2" s="54"/>
      <c r="H2" s="54"/>
      <c r="I2" s="54"/>
      <c r="J2" s="55"/>
      <c r="K2" s="56" t="s">
        <v>47</v>
      </c>
      <c r="L2" s="54"/>
      <c r="M2" s="54"/>
      <c r="N2" s="55"/>
      <c r="O2" s="56" t="s">
        <v>48</v>
      </c>
      <c r="P2" s="54"/>
      <c r="Q2" s="54"/>
      <c r="R2" s="57"/>
    </row>
    <row r="3" spans="1:18" ht="16">
      <c r="A3" s="58" t="s">
        <v>1</v>
      </c>
      <c r="B3" s="59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60"/>
      <c r="B4" s="61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42" t="s">
        <v>100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10"/>
      <c r="B6" s="11"/>
      <c r="C6"/>
      <c r="D6"/>
      <c r="E6" s="47" t="s">
        <v>60</v>
      </c>
      <c r="F6" s="41">
        <v>3331</v>
      </c>
      <c r="G6" s="41">
        <v>720</v>
      </c>
      <c r="H6" s="43">
        <v>0.63194444444444442</v>
      </c>
      <c r="I6" s="41">
        <v>1018</v>
      </c>
      <c r="J6" s="20">
        <v>22.3</v>
      </c>
      <c r="K6" s="21">
        <v>543</v>
      </c>
      <c r="L6" s="12">
        <f>SQRT(K6)</f>
        <v>23.302360395462088</v>
      </c>
      <c r="M6" s="41">
        <v>91096</v>
      </c>
      <c r="N6" s="23">
        <f>SQRT(M6)</f>
        <v>301.82113908737404</v>
      </c>
      <c r="O6" s="44">
        <f>'[1]720'!A7</f>
        <v>-2.1165943011583029E-12</v>
      </c>
      <c r="P6" s="44">
        <f>'[1]720'!B7</f>
        <v>5.4131181080823753E-12</v>
      </c>
      <c r="Q6" s="44">
        <f>'[1]720'!C7</f>
        <v>-1.5487484420600858E-9</v>
      </c>
      <c r="R6" s="44">
        <f>'[1]720'!D7</f>
        <v>1.3106347797825421E-10</v>
      </c>
    </row>
    <row r="7" spans="1:18">
      <c r="A7" s="10"/>
      <c r="B7" s="11"/>
      <c r="C7"/>
      <c r="D7"/>
      <c r="E7" s="48"/>
      <c r="F7" s="41">
        <v>3280</v>
      </c>
      <c r="G7" s="41">
        <v>710</v>
      </c>
      <c r="H7" s="41"/>
      <c r="I7" s="41">
        <v>1018</v>
      </c>
      <c r="J7" s="20">
        <v>22.3</v>
      </c>
      <c r="K7" s="21">
        <v>306</v>
      </c>
      <c r="L7" s="12">
        <f t="shared" ref="L7:L20" si="0">SQRT(K7)</f>
        <v>17.4928556845359</v>
      </c>
      <c r="M7" s="41">
        <v>87740</v>
      </c>
      <c r="N7" s="23">
        <f t="shared" ref="N7:N20" si="1">SQRT(M7)</f>
        <v>296.2093854016108</v>
      </c>
      <c r="O7" s="44">
        <f>'[1]710'!A7</f>
        <v>-9.5990301415094375E-13</v>
      </c>
      <c r="P7" s="44">
        <f>'[1]710'!B7</f>
        <v>2.9183841674149601E-12</v>
      </c>
      <c r="Q7" s="44">
        <f>'[1]710'!C7</f>
        <v>-1.1502026845794389E-9</v>
      </c>
      <c r="R7" s="44">
        <f>'[1]710'!D7</f>
        <v>1.0655452219685028E-10</v>
      </c>
    </row>
    <row r="8" spans="1:18">
      <c r="A8" s="9" t="s">
        <v>2</v>
      </c>
      <c r="B8" s="11">
        <v>4</v>
      </c>
      <c r="C8"/>
      <c r="D8"/>
      <c r="E8" s="48"/>
      <c r="F8" s="13">
        <v>3233</v>
      </c>
      <c r="G8" s="14">
        <v>700</v>
      </c>
      <c r="H8" s="15">
        <v>0.64444444444444449</v>
      </c>
      <c r="I8" s="16">
        <v>1018</v>
      </c>
      <c r="J8" s="17">
        <v>22.3</v>
      </c>
      <c r="K8" s="18">
        <v>292</v>
      </c>
      <c r="L8" s="12">
        <f t="shared" si="0"/>
        <v>17.088007490635061</v>
      </c>
      <c r="M8" s="14">
        <v>85764</v>
      </c>
      <c r="N8" s="23">
        <f t="shared" si="1"/>
        <v>292.85491288349596</v>
      </c>
      <c r="O8" s="44">
        <f>'[1]700uA'!A7</f>
        <v>-1.2982303543778791E-12</v>
      </c>
      <c r="P8" s="44">
        <f>'[1]700uA'!B7</f>
        <v>2.6923987465521979E-12</v>
      </c>
      <c r="Q8" s="44">
        <f>'[1]700uA'!C7</f>
        <v>-7.9421368496240636E-10</v>
      </c>
      <c r="R8" s="44">
        <f>'[1]700uA'!D7</f>
        <v>7.1984699639937926E-11</v>
      </c>
    </row>
    <row r="9" spans="1:18" ht="15" customHeight="1">
      <c r="A9" s="9" t="s">
        <v>3</v>
      </c>
      <c r="B9" s="11">
        <v>4.5</v>
      </c>
      <c r="C9" s="4"/>
      <c r="D9" s="6"/>
      <c r="E9" s="48"/>
      <c r="F9" s="13">
        <v>3190</v>
      </c>
      <c r="G9" s="14">
        <v>690</v>
      </c>
      <c r="H9" s="15"/>
      <c r="I9" s="16">
        <v>1018</v>
      </c>
      <c r="J9" s="17"/>
      <c r="K9" s="18">
        <v>280</v>
      </c>
      <c r="L9" s="12">
        <f t="shared" si="0"/>
        <v>16.733200530681511</v>
      </c>
      <c r="M9" s="14">
        <v>85450</v>
      </c>
      <c r="N9" s="23">
        <f t="shared" si="1"/>
        <v>292.31831964486935</v>
      </c>
      <c r="O9" s="44">
        <f>'[1]690uA'!A7</f>
        <v>-7.4044360631970227E-13</v>
      </c>
      <c r="P9" s="44">
        <f>'[1]690uA'!B7</f>
        <v>2.2031259444865183E-12</v>
      </c>
      <c r="Q9" s="44">
        <f>'[1]690uA'!C7</f>
        <v>-5.6053134372469648E-10</v>
      </c>
      <c r="R9" s="44">
        <f>'[1]690uA'!D7</f>
        <v>5.2065055936383384E-11</v>
      </c>
    </row>
    <row r="10" spans="1:18">
      <c r="A10" s="9" t="s">
        <v>28</v>
      </c>
      <c r="B10" s="11">
        <v>100</v>
      </c>
      <c r="C10" s="4"/>
      <c r="D10" s="6"/>
      <c r="E10" s="48"/>
      <c r="F10" s="13">
        <v>3142</v>
      </c>
      <c r="G10" s="14">
        <v>680</v>
      </c>
      <c r="H10" s="15"/>
      <c r="I10" s="16">
        <v>1018</v>
      </c>
      <c r="J10" s="17">
        <v>22.4</v>
      </c>
      <c r="K10" s="18">
        <v>379</v>
      </c>
      <c r="L10" s="12">
        <f t="shared" si="0"/>
        <v>19.467922333931785</v>
      </c>
      <c r="M10" s="14">
        <v>83362</v>
      </c>
      <c r="N10" s="23">
        <f t="shared" si="1"/>
        <v>288.72478244861492</v>
      </c>
      <c r="O10" s="44">
        <f>'[1]680uA'!A7</f>
        <v>-1.7524410780487813E-13</v>
      </c>
      <c r="P10" s="45">
        <f>'[1]680uA'!B7</f>
        <v>1.7784279642866628E-12</v>
      </c>
      <c r="Q10" s="45">
        <f>'[1]680uA'!C7</f>
        <v>-3.9794117672413788E-10</v>
      </c>
      <c r="R10" s="45">
        <f>'[1]680uA'!D7</f>
        <v>3.5799758312699272E-11</v>
      </c>
    </row>
    <row r="11" spans="1:18">
      <c r="A11" s="9" t="s">
        <v>29</v>
      </c>
      <c r="B11" s="11">
        <v>100</v>
      </c>
      <c r="C11" s="4"/>
      <c r="D11" s="6"/>
      <c r="E11" s="48"/>
      <c r="F11" s="13">
        <v>3100</v>
      </c>
      <c r="G11" s="14">
        <v>670</v>
      </c>
      <c r="H11" s="15"/>
      <c r="I11" s="16">
        <v>1018</v>
      </c>
      <c r="J11" s="17"/>
      <c r="K11" s="18">
        <v>176</v>
      </c>
      <c r="L11" s="12">
        <f t="shared" si="0"/>
        <v>13.266499161421599</v>
      </c>
      <c r="M11" s="14">
        <v>81020</v>
      </c>
      <c r="N11" s="23">
        <f t="shared" si="1"/>
        <v>284.64012366495348</v>
      </c>
      <c r="O11" s="44">
        <f>'[1]670uA'!A7</f>
        <v>-3.0187478936170219E-13</v>
      </c>
      <c r="P11" s="45">
        <f>'[1]670uA'!B7</f>
        <v>1.8884601542938642E-12</v>
      </c>
      <c r="Q11" s="45">
        <f>'[1]670uA'!C7</f>
        <v>-2.8528422100840338E-10</v>
      </c>
      <c r="R11" s="45">
        <f>'[1]670uA'!D7</f>
        <v>2.6092778035808498E-11</v>
      </c>
    </row>
    <row r="12" spans="1:18">
      <c r="A12" s="58" t="s">
        <v>23</v>
      </c>
      <c r="B12" s="59"/>
      <c r="C12" s="4"/>
      <c r="D12" s="6"/>
      <c r="E12" s="48"/>
      <c r="F12" s="13">
        <v>3050</v>
      </c>
      <c r="G12" s="14">
        <v>660</v>
      </c>
      <c r="H12" s="15"/>
      <c r="I12" s="16">
        <v>1018</v>
      </c>
      <c r="J12" s="17"/>
      <c r="K12" s="18">
        <v>150</v>
      </c>
      <c r="L12" s="12">
        <f t="shared" si="0"/>
        <v>12.24744871391589</v>
      </c>
      <c r="M12" s="14">
        <v>76737</v>
      </c>
      <c r="N12" s="23">
        <f t="shared" si="1"/>
        <v>277.01444005683169</v>
      </c>
      <c r="O12" s="44">
        <f>'[1]660uA'!A7</f>
        <v>-5.2205652527075777E-13</v>
      </c>
      <c r="P12" s="45">
        <f>'[1]660uA'!B7</f>
        <v>1.5989968022294661E-12</v>
      </c>
      <c r="Q12" s="45">
        <f>'[1]660uA'!C7</f>
        <v>-1.9659320787207846E-10</v>
      </c>
      <c r="R12" s="45">
        <f>'[1]660uA'!D7</f>
        <v>1.7554508826704862E-11</v>
      </c>
    </row>
    <row r="13" spans="1:18">
      <c r="A13" s="60"/>
      <c r="B13" s="61"/>
      <c r="C13" s="4"/>
      <c r="D13" s="6"/>
      <c r="E13" s="48"/>
      <c r="F13" s="13">
        <v>3005</v>
      </c>
      <c r="G13" s="14">
        <v>650</v>
      </c>
      <c r="H13" s="15"/>
      <c r="I13" s="16">
        <v>1018</v>
      </c>
      <c r="J13" s="17"/>
      <c r="K13" s="18">
        <v>108</v>
      </c>
      <c r="L13" s="12">
        <f t="shared" si="0"/>
        <v>10.392304845413264</v>
      </c>
      <c r="M13" s="14">
        <v>67593</v>
      </c>
      <c r="N13" s="23">
        <f t="shared" si="1"/>
        <v>259.98653811303382</v>
      </c>
      <c r="O13" s="44">
        <f>'[1]650uA'!A7</f>
        <v>1.5574437369942199E-13</v>
      </c>
      <c r="P13" s="45">
        <f>'[1]650uA'!B7</f>
        <v>1.4765295416730772E-12</v>
      </c>
      <c r="Q13" s="45">
        <f>'[1]650uA'!C7</f>
        <v>-1.409524928270042E-10</v>
      </c>
      <c r="R13" s="45">
        <f>'[1]650uA'!D7</f>
        <v>1.1399144559388571E-11</v>
      </c>
    </row>
    <row r="14" spans="1:18">
      <c r="A14" s="9" t="s">
        <v>57</v>
      </c>
      <c r="B14" s="11" t="s">
        <v>97</v>
      </c>
      <c r="C14" s="4"/>
      <c r="D14" s="6"/>
      <c r="E14" s="48"/>
      <c r="F14" s="13">
        <v>2960</v>
      </c>
      <c r="G14" s="14">
        <v>640</v>
      </c>
      <c r="H14" s="15">
        <v>0.71875</v>
      </c>
      <c r="I14" s="16">
        <v>1017</v>
      </c>
      <c r="J14" s="17">
        <v>24</v>
      </c>
      <c r="K14" s="18">
        <v>234</v>
      </c>
      <c r="L14" s="12">
        <f t="shared" si="0"/>
        <v>15.297058540778355</v>
      </c>
      <c r="M14" s="14">
        <v>58308</v>
      </c>
      <c r="N14" s="23">
        <f t="shared" si="1"/>
        <v>241.47049509205053</v>
      </c>
      <c r="O14" s="44">
        <f>'[1]640uA'!A7</f>
        <v>2.0830361129032244E-13</v>
      </c>
      <c r="P14" s="45">
        <f>'[1]640uA'!B7</f>
        <v>1.3294481609305592E-12</v>
      </c>
      <c r="Q14" s="45">
        <f>'[1]640uA'!C7</f>
        <v>-1.0231714395555554E-10</v>
      </c>
      <c r="R14" s="45">
        <f>'[1]640uA'!D7</f>
        <v>9.5918573753090436E-12</v>
      </c>
    </row>
    <row r="15" spans="1:18">
      <c r="A15" s="9" t="s">
        <v>45</v>
      </c>
      <c r="B15" s="11" t="s">
        <v>96</v>
      </c>
      <c r="C15" s="4"/>
      <c r="D15" s="6"/>
      <c r="E15" s="48"/>
      <c r="F15" s="13">
        <v>2914</v>
      </c>
      <c r="G15" s="14">
        <v>630</v>
      </c>
      <c r="H15" s="15"/>
      <c r="I15" s="16">
        <v>1017</v>
      </c>
      <c r="J15" s="17">
        <v>24</v>
      </c>
      <c r="K15" s="18">
        <v>129</v>
      </c>
      <c r="L15" s="12">
        <f t="shared" si="0"/>
        <v>11.357816691600547</v>
      </c>
      <c r="M15" s="14">
        <v>37344</v>
      </c>
      <c r="N15" s="23">
        <f t="shared" si="1"/>
        <v>193.24595726689861</v>
      </c>
      <c r="O15" s="44">
        <f>'[1]630uA'!A7</f>
        <v>3.6915801863117834E-13</v>
      </c>
      <c r="P15" s="45">
        <f>'[1]630uA'!B7</f>
        <v>1.1008674186886084E-12</v>
      </c>
      <c r="Q15" s="45">
        <f>'[1]630uA'!C7</f>
        <v>-7.0010963836065572E-11</v>
      </c>
      <c r="R15" s="45">
        <f>'[1]630uA'!D7</f>
        <v>6.7710963380338615E-12</v>
      </c>
    </row>
    <row r="16" spans="1:18">
      <c r="A16" s="9" t="s">
        <v>54</v>
      </c>
      <c r="B16" s="11" t="s">
        <v>98</v>
      </c>
      <c r="C16" s="4"/>
      <c r="D16" s="6"/>
      <c r="E16" s="48"/>
      <c r="F16" s="13">
        <v>2865</v>
      </c>
      <c r="G16" s="14">
        <v>620</v>
      </c>
      <c r="H16" s="15"/>
      <c r="I16" s="16">
        <v>1017</v>
      </c>
      <c r="J16" s="17">
        <v>24</v>
      </c>
      <c r="K16" s="18">
        <v>99</v>
      </c>
      <c r="L16" s="12">
        <f t="shared" si="0"/>
        <v>9.9498743710661994</v>
      </c>
      <c r="M16" s="14">
        <v>17016</v>
      </c>
      <c r="N16" s="23">
        <f t="shared" si="1"/>
        <v>130.44539087296263</v>
      </c>
      <c r="O16" s="44">
        <f>'[1]620uA'!A7</f>
        <v>7.0235341737288048E-13</v>
      </c>
      <c r="P16" s="45">
        <f>'[1]620uA'!B7</f>
        <v>1.1589207502496085E-12</v>
      </c>
      <c r="Q16" s="45">
        <f>'[1]620uA'!C7</f>
        <v>-4.2906800839694671E-11</v>
      </c>
      <c r="R16" s="45">
        <f>'[1]620uA'!D7</f>
        <v>4.2637807060060726E-12</v>
      </c>
    </row>
    <row r="17" spans="1:20">
      <c r="A17" s="9" t="s">
        <v>55</v>
      </c>
      <c r="B17" s="11" t="s">
        <v>99</v>
      </c>
      <c r="C17" s="4"/>
      <c r="D17" s="6"/>
      <c r="E17" s="48"/>
      <c r="F17" s="13">
        <v>2818</v>
      </c>
      <c r="G17" s="14">
        <v>610</v>
      </c>
      <c r="H17" s="15"/>
      <c r="I17" s="16">
        <v>1017</v>
      </c>
      <c r="J17" s="17">
        <v>24</v>
      </c>
      <c r="K17" s="18">
        <v>81</v>
      </c>
      <c r="L17" s="12">
        <f t="shared" si="0"/>
        <v>9</v>
      </c>
      <c r="M17" s="14">
        <v>5554</v>
      </c>
      <c r="N17" s="23">
        <f t="shared" si="1"/>
        <v>74.525163535546838</v>
      </c>
      <c r="O17" s="44">
        <f>'[1]610uA'!A7</f>
        <v>6.1080834909090887E-13</v>
      </c>
      <c r="P17" s="45">
        <f>'[1]610uA'!B7</f>
        <v>1.0606349164930885E-12</v>
      </c>
      <c r="Q17" s="45">
        <f>'[1]610uA'!C7</f>
        <v>-2.9875919424460423E-11</v>
      </c>
      <c r="R17" s="45">
        <f>'[1]610uA'!D7</f>
        <v>3.1563364787559172E-12</v>
      </c>
    </row>
    <row r="18" spans="1:20" ht="14" customHeight="1">
      <c r="A18" s="9" t="s">
        <v>49</v>
      </c>
      <c r="B18" s="11">
        <v>5</v>
      </c>
      <c r="C18" s="4"/>
      <c r="D18" s="6"/>
      <c r="E18" s="48"/>
      <c r="F18" s="13">
        <v>2765</v>
      </c>
      <c r="G18" s="14">
        <v>600</v>
      </c>
      <c r="H18" s="15"/>
      <c r="I18" s="16">
        <v>1017</v>
      </c>
      <c r="J18" s="17">
        <v>23</v>
      </c>
      <c r="K18" s="18">
        <v>57</v>
      </c>
      <c r="L18" s="12">
        <f t="shared" si="0"/>
        <v>7.5498344352707498</v>
      </c>
      <c r="M18" s="14">
        <v>829</v>
      </c>
      <c r="N18" s="23">
        <f t="shared" si="1"/>
        <v>28.792360097775937</v>
      </c>
      <c r="O18" s="44">
        <f>'[1]600uA'!A7</f>
        <v>1.2867282383116891E-12</v>
      </c>
      <c r="P18" s="45">
        <f>'[1]600uA'!B7</f>
        <v>1.1555421272067805E-12</v>
      </c>
      <c r="Q18" s="45">
        <f>'[1]600uA'!C7</f>
        <v>-2.1922956363636359E-11</v>
      </c>
      <c r="R18" s="45">
        <f>'[1]600uA'!D7</f>
        <v>2.5264899908500036E-12</v>
      </c>
    </row>
    <row r="19" spans="1:20" ht="15" customHeight="1">
      <c r="A19" s="9" t="s">
        <v>62</v>
      </c>
      <c r="B19" s="11">
        <v>4.5999999999999996</v>
      </c>
      <c r="C19" s="4"/>
      <c r="D19" s="6"/>
      <c r="E19" s="48"/>
      <c r="F19" s="13">
        <v>2728</v>
      </c>
      <c r="G19" s="14">
        <v>590</v>
      </c>
      <c r="H19" s="15"/>
      <c r="I19" s="16">
        <v>1017</v>
      </c>
      <c r="J19" s="17"/>
      <c r="K19" s="18">
        <v>56</v>
      </c>
      <c r="L19" s="12">
        <f t="shared" si="0"/>
        <v>7.4833147735478827</v>
      </c>
      <c r="M19" s="14">
        <v>77</v>
      </c>
      <c r="N19" s="23">
        <f t="shared" si="1"/>
        <v>8.7749643873921226</v>
      </c>
      <c r="O19" s="44">
        <f>'[1]590uA'!A7</f>
        <v>8.6960451710526266E-13</v>
      </c>
      <c r="P19" s="45">
        <f>'[1]590uA'!B7</f>
        <v>1.0144895273295936E-12</v>
      </c>
      <c r="Q19" s="45">
        <f>'[1]590uA'!C7</f>
        <v>-1.5659372487562196E-11</v>
      </c>
      <c r="R19" s="45">
        <f>'[1]590uA'!D7</f>
        <v>1.9642919379969415E-12</v>
      </c>
    </row>
    <row r="20" spans="1:20">
      <c r="A20" s="9" t="s">
        <v>63</v>
      </c>
      <c r="B20" s="11">
        <v>4.5999999999999996</v>
      </c>
      <c r="C20" s="4"/>
      <c r="D20" s="6"/>
      <c r="E20" s="48"/>
      <c r="F20" s="13">
        <v>2684</v>
      </c>
      <c r="G20" s="14">
        <v>580</v>
      </c>
      <c r="H20" s="15"/>
      <c r="I20" s="16">
        <v>1017</v>
      </c>
      <c r="J20" s="17"/>
      <c r="K20" s="18">
        <v>60</v>
      </c>
      <c r="L20" s="12">
        <f t="shared" si="0"/>
        <v>7.745966692414834</v>
      </c>
      <c r="M20" s="14">
        <v>66</v>
      </c>
      <c r="N20" s="23">
        <f t="shared" si="1"/>
        <v>8.1240384046359608</v>
      </c>
      <c r="O20" s="44">
        <f>'[1]580uA'!A7</f>
        <v>8.1769117464788763E-13</v>
      </c>
      <c r="P20" s="45">
        <f>'[1]580uA'!B7</f>
        <v>1.0003169978402244E-12</v>
      </c>
      <c r="Q20" s="45">
        <f>'[1]580uA'!C7</f>
        <v>-1.1408977987341778E-11</v>
      </c>
      <c r="R20" s="45">
        <f>'[1]580uA'!D7</f>
        <v>1.5617829851850241E-12</v>
      </c>
    </row>
    <row r="21" spans="1:20">
      <c r="A21" s="9" t="s">
        <v>64</v>
      </c>
      <c r="B21" s="11">
        <v>1.361</v>
      </c>
      <c r="C21" s="4"/>
      <c r="D21" s="6"/>
      <c r="E21" s="49"/>
      <c r="F21" s="13"/>
      <c r="G21" s="14"/>
      <c r="H21" s="15"/>
      <c r="I21" s="16"/>
      <c r="J21" s="17"/>
      <c r="K21" s="18"/>
      <c r="L21" s="12"/>
      <c r="M21" s="14"/>
      <c r="N21" s="23"/>
      <c r="O21" s="40"/>
      <c r="P21" s="40"/>
      <c r="Q21" s="40"/>
      <c r="R21" s="40"/>
      <c r="T21" s="2"/>
    </row>
    <row r="22" spans="1:20">
      <c r="A22" s="9" t="s">
        <v>65</v>
      </c>
      <c r="B22" s="11">
        <v>0.56999999999999995</v>
      </c>
      <c r="C22" s="4"/>
      <c r="D22" s="6"/>
    </row>
    <row r="23" spans="1:20">
      <c r="A23" s="9" t="s">
        <v>66</v>
      </c>
      <c r="B23" s="11">
        <v>0.44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5"/>
      <c r="K23" s="66"/>
      <c r="L23" s="66"/>
      <c r="M23" s="67"/>
    </row>
    <row r="24" spans="1:20">
      <c r="A24" s="9" t="s">
        <v>67</v>
      </c>
      <c r="B24" s="11">
        <v>0.55000000000000004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9" t="s">
        <v>41</v>
      </c>
      <c r="K24" s="69"/>
      <c r="L24" s="62">
        <v>1.602E-19</v>
      </c>
      <c r="M24" s="62"/>
    </row>
    <row r="25" spans="1:20">
      <c r="A25" s="9" t="s">
        <v>68</v>
      </c>
      <c r="B25" s="11">
        <v>0.88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5"/>
      <c r="K25" s="66"/>
      <c r="L25" s="66"/>
      <c r="M25" s="67"/>
    </row>
    <row r="26" spans="1:20">
      <c r="A26" s="9" t="s">
        <v>69</v>
      </c>
      <c r="B26" s="11">
        <v>0.53</v>
      </c>
      <c r="D26" s="5"/>
      <c r="E26" s="64" t="s">
        <v>89</v>
      </c>
      <c r="F26" s="64"/>
      <c r="G26" s="64"/>
      <c r="H26" s="64"/>
      <c r="I26" s="64"/>
      <c r="J26" s="64"/>
      <c r="K26" s="64"/>
      <c r="L26" s="64"/>
      <c r="M26" s="64"/>
    </row>
    <row r="27" spans="1:20">
      <c r="A27" s="9" t="s">
        <v>70</v>
      </c>
      <c r="B27" s="11">
        <v>0.63</v>
      </c>
      <c r="E27" s="64"/>
      <c r="F27" s="64"/>
      <c r="G27" s="64"/>
      <c r="H27" s="64"/>
      <c r="I27" s="64"/>
      <c r="J27" s="64"/>
      <c r="K27" s="64"/>
      <c r="L27" s="64"/>
      <c r="M27" s="64"/>
    </row>
    <row r="28" spans="1:20">
      <c r="A28" s="58" t="s">
        <v>0</v>
      </c>
      <c r="B28" s="59"/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60"/>
      <c r="B29" s="61"/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56</v>
      </c>
      <c r="B30" s="42" t="s">
        <v>101</v>
      </c>
      <c r="D30" s="2">
        <v>0</v>
      </c>
      <c r="E30" s="29">
        <f>G6</f>
        <v>720</v>
      </c>
      <c r="F30" s="29">
        <f>F6</f>
        <v>3331</v>
      </c>
      <c r="G30" s="29">
        <f>E30*'Data Summary'!$B$18</f>
        <v>3600</v>
      </c>
      <c r="H30" s="31">
        <f>(M6-K6)/$B$46</f>
        <v>1509.2166666666667</v>
      </c>
      <c r="I30" s="32">
        <f>(1/$B$46)*SQRT(N6^2+L6^2)</f>
        <v>5.0453223660909687</v>
      </c>
      <c r="J30" s="33">
        <f>Q6-O6</f>
        <v>-1.5466318477589275E-9</v>
      </c>
      <c r="K30" s="33">
        <f>SQRT(P6^2+R6^2)</f>
        <v>1.3117521529392805E-10</v>
      </c>
      <c r="L30" s="32">
        <f>ABS(J30)/($H$30*$F$24*$L$24)</f>
        <v>18488.29004140156</v>
      </c>
      <c r="M30" s="33">
        <f>SQRT( ( 1 / ($H$30*$F$24*$L$24 ) )^2 * (K30^2+J30^2*( ($I$30/$H$30)^2+($F$25/$F$24)^2)))</f>
        <v>1576.9059307219104</v>
      </c>
    </row>
    <row r="31" spans="1:20">
      <c r="A31" s="9" t="s">
        <v>25</v>
      </c>
      <c r="B31" s="11">
        <v>-100</v>
      </c>
      <c r="D31" s="2">
        <v>0</v>
      </c>
      <c r="E31" s="46">
        <f t="shared" ref="E31:E45" si="2">G7</f>
        <v>710</v>
      </c>
      <c r="F31" s="46">
        <f t="shared" ref="F31:F45" si="3">F7</f>
        <v>3280</v>
      </c>
      <c r="G31" s="46">
        <f>E31*'Data Summary'!$B$18</f>
        <v>3550</v>
      </c>
      <c r="H31" s="31">
        <f t="shared" ref="H31:H45" si="4">(M7-K7)/$B$46</f>
        <v>1457.2333333333333</v>
      </c>
      <c r="I31" s="32">
        <f t="shared" ref="I31:I45" si="5">(1/$B$46)*SQRT(N7^2+L7^2)</f>
        <v>4.9454243723084286</v>
      </c>
      <c r="J31" s="33">
        <f t="shared" ref="J31:J45" si="6">Q7-O7</f>
        <v>-1.149242781565288E-9</v>
      </c>
      <c r="K31" s="33">
        <f t="shared" ref="K31:K45" si="7">SQRT(P7^2+R7^2)</f>
        <v>1.0659448000130062E-10</v>
      </c>
      <c r="L31" s="33">
        <f>ABS(J31)/($H$30*$F$24*$L$24)</f>
        <v>13737.938931203222</v>
      </c>
      <c r="M31" s="33">
        <f t="shared" ref="M31:M45" si="8">SQRT( ( 1 / ($H$30*$F$24*$L$24 ) )^2 * (K31^2+J31^2*( ($I$30/$H$30)^2+($F$25/$F$24)^2)))</f>
        <v>1280.2362244356586</v>
      </c>
    </row>
    <row r="32" spans="1:20">
      <c r="A32" s="9"/>
      <c r="B32" s="11"/>
      <c r="D32" s="2">
        <v>0</v>
      </c>
      <c r="E32" s="46">
        <f t="shared" si="2"/>
        <v>700</v>
      </c>
      <c r="F32" s="46">
        <f t="shared" si="3"/>
        <v>3233</v>
      </c>
      <c r="G32" s="46">
        <f>E32*'Data Summary'!$B$18</f>
        <v>3500</v>
      </c>
      <c r="H32" s="31">
        <f t="shared" si="4"/>
        <v>1424.5333333333333</v>
      </c>
      <c r="I32" s="32">
        <f t="shared" si="5"/>
        <v>4.8892171606960195</v>
      </c>
      <c r="J32" s="33">
        <f t="shared" si="6"/>
        <v>-7.9291545460802848E-10</v>
      </c>
      <c r="K32" s="33">
        <f t="shared" si="7"/>
        <v>7.2035033096837788E-11</v>
      </c>
      <c r="L32" s="32">
        <f t="shared" ref="L32:L45" si="9">ABS(J32)/($H$30*$F$24*$L$24)</f>
        <v>9478.4359473425229</v>
      </c>
      <c r="M32" s="33">
        <f t="shared" si="8"/>
        <v>865.33716464974111</v>
      </c>
    </row>
    <row r="33" spans="1:14">
      <c r="A33" s="9"/>
      <c r="B33" s="11"/>
      <c r="D33" s="2">
        <v>0</v>
      </c>
      <c r="E33" s="46">
        <f t="shared" si="2"/>
        <v>690</v>
      </c>
      <c r="F33" s="46">
        <f t="shared" si="3"/>
        <v>3190</v>
      </c>
      <c r="G33" s="46">
        <f>E33*'Data Summary'!$B$18</f>
        <v>3450</v>
      </c>
      <c r="H33" s="31">
        <f t="shared" si="4"/>
        <v>1419.5</v>
      </c>
      <c r="I33" s="32">
        <f t="shared" si="5"/>
        <v>4.8799476317773012</v>
      </c>
      <c r="J33" s="33">
        <f t="shared" si="6"/>
        <v>-5.5979090011837675E-10</v>
      </c>
      <c r="K33" s="33">
        <f t="shared" si="7"/>
        <v>5.2111647580804811E-11</v>
      </c>
      <c r="L33" s="32">
        <f t="shared" si="9"/>
        <v>6691.6871904082136</v>
      </c>
      <c r="M33" s="33">
        <f t="shared" si="8"/>
        <v>625.85738779872793</v>
      </c>
    </row>
    <row r="34" spans="1:14">
      <c r="A34" s="9" t="s">
        <v>26</v>
      </c>
      <c r="B34" s="11"/>
      <c r="D34" s="2">
        <v>0</v>
      </c>
      <c r="E34" s="46">
        <f t="shared" si="2"/>
        <v>680</v>
      </c>
      <c r="F34" s="46">
        <f t="shared" si="3"/>
        <v>3142</v>
      </c>
      <c r="G34" s="46">
        <f>E34*'Data Summary'!$B$18</f>
        <v>3400</v>
      </c>
      <c r="H34" s="31">
        <f t="shared" si="4"/>
        <v>1383.05</v>
      </c>
      <c r="I34" s="32">
        <f t="shared" si="5"/>
        <v>4.823006208672024</v>
      </c>
      <c r="J34" s="33">
        <f t="shared" si="6"/>
        <v>-3.9776593261633302E-10</v>
      </c>
      <c r="K34" s="33">
        <f t="shared" si="7"/>
        <v>3.5843904659953515E-11</v>
      </c>
      <c r="L34" s="32">
        <f t="shared" si="9"/>
        <v>4754.8561355796028</v>
      </c>
      <c r="M34" s="33">
        <f t="shared" si="8"/>
        <v>430.61749061386138</v>
      </c>
    </row>
    <row r="35" spans="1:14">
      <c r="A35" s="9" t="s">
        <v>27</v>
      </c>
      <c r="B35" s="11"/>
      <c r="D35" s="2">
        <v>0</v>
      </c>
      <c r="E35" s="46">
        <f t="shared" si="2"/>
        <v>670</v>
      </c>
      <c r="F35" s="46">
        <f t="shared" si="3"/>
        <v>3100</v>
      </c>
      <c r="G35" s="46">
        <f>E35*'Data Summary'!$B$18</f>
        <v>3350</v>
      </c>
      <c r="H35" s="31">
        <f t="shared" si="4"/>
        <v>1347.4</v>
      </c>
      <c r="I35" s="32">
        <f t="shared" si="5"/>
        <v>4.7491519710833057</v>
      </c>
      <c r="J35" s="33">
        <f t="shared" si="6"/>
        <v>-2.849823462190417E-10</v>
      </c>
      <c r="K35" s="33">
        <f t="shared" si="7"/>
        <v>2.6161027261564596E-11</v>
      </c>
      <c r="L35" s="32">
        <f t="shared" si="9"/>
        <v>3406.6518681943053</v>
      </c>
      <c r="M35" s="33">
        <f t="shared" si="8"/>
        <v>314.23364630342627</v>
      </c>
      <c r="N35" s="3"/>
    </row>
    <row r="36" spans="1:14">
      <c r="A36" s="58" t="s">
        <v>52</v>
      </c>
      <c r="B36" s="59"/>
      <c r="D36" s="2">
        <v>0</v>
      </c>
      <c r="E36" s="46">
        <f t="shared" si="2"/>
        <v>660</v>
      </c>
      <c r="F36" s="46">
        <f t="shared" si="3"/>
        <v>3050</v>
      </c>
      <c r="G36" s="46">
        <f>E36*'Data Summary'!$B$18</f>
        <v>3300</v>
      </c>
      <c r="H36" s="31">
        <f t="shared" si="4"/>
        <v>1276.45</v>
      </c>
      <c r="I36" s="32">
        <f t="shared" si="5"/>
        <v>4.6214175314507129</v>
      </c>
      <c r="J36" s="33">
        <f t="shared" si="6"/>
        <v>-1.960711513468077E-10</v>
      </c>
      <c r="K36" s="33">
        <f t="shared" si="7"/>
        <v>1.7627182727832573E-11</v>
      </c>
      <c r="L36" s="32">
        <f t="shared" si="9"/>
        <v>2343.8158991126329</v>
      </c>
      <c r="M36" s="33">
        <f t="shared" si="8"/>
        <v>211.77241732745546</v>
      </c>
      <c r="N36" s="3"/>
    </row>
    <row r="37" spans="1:14">
      <c r="A37" s="60"/>
      <c r="B37" s="61"/>
      <c r="D37" s="2">
        <v>0</v>
      </c>
      <c r="E37" s="46">
        <f t="shared" si="2"/>
        <v>650</v>
      </c>
      <c r="F37" s="46">
        <f t="shared" si="3"/>
        <v>3005</v>
      </c>
      <c r="G37" s="46">
        <f>E37*'Data Summary'!$B$18</f>
        <v>3250</v>
      </c>
      <c r="H37" s="31">
        <f t="shared" si="4"/>
        <v>1124.75</v>
      </c>
      <c r="I37" s="32">
        <f t="shared" si="5"/>
        <v>4.3365693045693767</v>
      </c>
      <c r="J37" s="33">
        <f t="shared" si="6"/>
        <v>-1.4110823720070362E-10</v>
      </c>
      <c r="K37" s="33">
        <f t="shared" si="7"/>
        <v>1.1494374109679542E-11</v>
      </c>
      <c r="L37" s="32">
        <f t="shared" si="9"/>
        <v>1686.7944497442793</v>
      </c>
      <c r="M37" s="33">
        <f t="shared" si="8"/>
        <v>138.24314455247458</v>
      </c>
    </row>
    <row r="38" spans="1:14">
      <c r="A38" s="9" t="s">
        <v>56</v>
      </c>
      <c r="B38" s="42" t="s">
        <v>102</v>
      </c>
      <c r="D38" s="2">
        <v>0</v>
      </c>
      <c r="E38" s="46">
        <f t="shared" si="2"/>
        <v>640</v>
      </c>
      <c r="F38" s="46">
        <f t="shared" si="3"/>
        <v>2960</v>
      </c>
      <c r="G38" s="46">
        <f>E38*'Data Summary'!$B$18</f>
        <v>3200</v>
      </c>
      <c r="H38" s="31">
        <f t="shared" si="4"/>
        <v>967.9</v>
      </c>
      <c r="I38" s="32">
        <f t="shared" si="5"/>
        <v>4.0325756864151563</v>
      </c>
      <c r="J38" s="33">
        <f t="shared" si="6"/>
        <v>-1.0252544756684587E-10</v>
      </c>
      <c r="K38" s="33">
        <f t="shared" si="7"/>
        <v>9.683551018137517E-12</v>
      </c>
      <c r="L38" s="32">
        <f t="shared" si="9"/>
        <v>1225.5794512359014</v>
      </c>
      <c r="M38" s="33">
        <f t="shared" si="8"/>
        <v>116.28333249439437</v>
      </c>
    </row>
    <row r="39" spans="1:14">
      <c r="A39" s="9" t="s">
        <v>20</v>
      </c>
      <c r="B39" s="11" t="s">
        <v>80</v>
      </c>
      <c r="D39" s="2">
        <v>0</v>
      </c>
      <c r="E39" s="46">
        <f t="shared" si="2"/>
        <v>630</v>
      </c>
      <c r="F39" s="46">
        <f t="shared" si="3"/>
        <v>2914</v>
      </c>
      <c r="G39" s="46">
        <f>E39*'Data Summary'!$B$18</f>
        <v>3150</v>
      </c>
      <c r="H39" s="31">
        <f t="shared" si="4"/>
        <v>620.25</v>
      </c>
      <c r="I39" s="32">
        <f t="shared" si="5"/>
        <v>3.2263240176192269</v>
      </c>
      <c r="J39" s="33">
        <f t="shared" si="6"/>
        <v>-7.0380121854696755E-11</v>
      </c>
      <c r="K39" s="33">
        <f t="shared" si="7"/>
        <v>6.8600039863301604E-12</v>
      </c>
      <c r="L39" s="32">
        <f t="shared" si="9"/>
        <v>841.31728431964689</v>
      </c>
      <c r="M39" s="33">
        <f t="shared" si="8"/>
        <v>82.354496134940845</v>
      </c>
      <c r="N39" s="3"/>
    </row>
    <row r="40" spans="1:14">
      <c r="A40" s="9" t="s">
        <v>21</v>
      </c>
      <c r="B40" s="11" t="s">
        <v>80</v>
      </c>
      <c r="D40" s="2">
        <v>0</v>
      </c>
      <c r="E40" s="46">
        <f t="shared" si="2"/>
        <v>620</v>
      </c>
      <c r="F40" s="46">
        <f t="shared" si="3"/>
        <v>2865</v>
      </c>
      <c r="G40" s="46">
        <f>E40*'Data Summary'!$B$18</f>
        <v>3100</v>
      </c>
      <c r="H40" s="31">
        <f t="shared" si="4"/>
        <v>281.95</v>
      </c>
      <c r="I40" s="32">
        <f t="shared" si="5"/>
        <v>2.1804051611264059</v>
      </c>
      <c r="J40" s="33">
        <f t="shared" si="6"/>
        <v>-4.3609154257067554E-11</v>
      </c>
      <c r="K40" s="33">
        <f t="shared" si="7"/>
        <v>4.4184752137212175E-12</v>
      </c>
      <c r="L40" s="32">
        <f t="shared" si="9"/>
        <v>521.2996832653854</v>
      </c>
      <c r="M40" s="33">
        <f t="shared" si="8"/>
        <v>53.027088918636444</v>
      </c>
      <c r="N40" s="3"/>
    </row>
    <row r="41" spans="1:14">
      <c r="A41" s="9" t="s">
        <v>22</v>
      </c>
      <c r="B41" s="11" t="s">
        <v>80</v>
      </c>
      <c r="D41" s="2">
        <v>0</v>
      </c>
      <c r="E41" s="46">
        <f t="shared" si="2"/>
        <v>610</v>
      </c>
      <c r="F41" s="46">
        <f t="shared" si="3"/>
        <v>2818</v>
      </c>
      <c r="G41" s="46">
        <f>E41*'Data Summary'!$B$18</f>
        <v>3050</v>
      </c>
      <c r="H41" s="31">
        <f t="shared" si="4"/>
        <v>91.216666666666669</v>
      </c>
      <c r="I41" s="32">
        <f t="shared" si="5"/>
        <v>1.2511106177224209</v>
      </c>
      <c r="J41" s="33">
        <f t="shared" si="6"/>
        <v>-3.0486727773551334E-11</v>
      </c>
      <c r="K41" s="33">
        <f t="shared" si="7"/>
        <v>3.3297757271638588E-12</v>
      </c>
      <c r="L41" s="32">
        <f t="shared" si="9"/>
        <v>364.43544487163888</v>
      </c>
      <c r="M41" s="33">
        <f t="shared" si="8"/>
        <v>39.939437049397121</v>
      </c>
      <c r="N41" s="3"/>
    </row>
    <row r="42" spans="1:14">
      <c r="A42" s="58" t="s">
        <v>11</v>
      </c>
      <c r="B42" s="59"/>
      <c r="D42" s="2">
        <v>0</v>
      </c>
      <c r="E42" s="46">
        <f t="shared" si="2"/>
        <v>600</v>
      </c>
      <c r="F42" s="46">
        <f t="shared" si="3"/>
        <v>2765</v>
      </c>
      <c r="G42" s="46">
        <f>E42*'Data Summary'!$B$18</f>
        <v>3000</v>
      </c>
      <c r="H42" s="31">
        <f t="shared" si="4"/>
        <v>12.866666666666667</v>
      </c>
      <c r="I42" s="32">
        <f t="shared" si="5"/>
        <v>0.49609586887124052</v>
      </c>
      <c r="J42" s="33">
        <f t="shared" si="6"/>
        <v>-2.3209684601948048E-11</v>
      </c>
      <c r="K42" s="33">
        <f t="shared" si="7"/>
        <v>2.7782061265526757E-12</v>
      </c>
      <c r="L42" s="32">
        <f t="shared" si="9"/>
        <v>277.44636276050096</v>
      </c>
      <c r="M42" s="33">
        <f t="shared" si="8"/>
        <v>33.304643647244731</v>
      </c>
      <c r="N42" s="3"/>
    </row>
    <row r="43" spans="1:14">
      <c r="A43" s="70"/>
      <c r="B43" s="71"/>
      <c r="D43" s="2">
        <v>0</v>
      </c>
      <c r="E43" s="46">
        <f t="shared" si="2"/>
        <v>590</v>
      </c>
      <c r="F43" s="46">
        <f t="shared" si="3"/>
        <v>2728</v>
      </c>
      <c r="G43" s="46">
        <f>E43*'Data Summary'!$B$18</f>
        <v>2950</v>
      </c>
      <c r="H43" s="31">
        <f t="shared" si="4"/>
        <v>0.35</v>
      </c>
      <c r="I43" s="32">
        <f t="shared" si="5"/>
        <v>0.19220937657784662</v>
      </c>
      <c r="J43" s="33">
        <f t="shared" si="6"/>
        <v>-1.6528977004667458E-11</v>
      </c>
      <c r="K43" s="33">
        <f t="shared" si="7"/>
        <v>2.2107989096119082E-12</v>
      </c>
      <c r="L43" s="32">
        <f t="shared" si="9"/>
        <v>197.58581940023603</v>
      </c>
      <c r="M43" s="33">
        <f t="shared" si="8"/>
        <v>26.4877542122371</v>
      </c>
      <c r="N43" s="3"/>
    </row>
    <row r="44" spans="1:14">
      <c r="A44" s="60"/>
      <c r="B44" s="61"/>
      <c r="D44" s="2">
        <v>0</v>
      </c>
      <c r="E44" s="46">
        <f t="shared" si="2"/>
        <v>580</v>
      </c>
      <c r="F44" s="46">
        <f t="shared" si="3"/>
        <v>2684</v>
      </c>
      <c r="G44" s="46">
        <f>E44*'Data Summary'!$B$18</f>
        <v>2900</v>
      </c>
      <c r="H44" s="31">
        <f t="shared" si="4"/>
        <v>0.1</v>
      </c>
      <c r="I44" s="32">
        <f t="shared" si="5"/>
        <v>0.18708286933869711</v>
      </c>
      <c r="J44" s="33">
        <f t="shared" si="6"/>
        <v>-1.2226669161989665E-11</v>
      </c>
      <c r="K44" s="33">
        <f t="shared" si="7"/>
        <v>1.8546698328763327E-12</v>
      </c>
      <c r="L44" s="32">
        <f t="shared" si="9"/>
        <v>146.15644054832589</v>
      </c>
      <c r="M44" s="33">
        <f t="shared" si="8"/>
        <v>22.209739519172906</v>
      </c>
      <c r="N44" s="3"/>
    </row>
    <row r="45" spans="1:14">
      <c r="A45" s="9" t="s">
        <v>56</v>
      </c>
      <c r="B45" s="42" t="s">
        <v>103</v>
      </c>
      <c r="D45" s="2">
        <v>0</v>
      </c>
      <c r="E45" s="46">
        <f t="shared" si="2"/>
        <v>0</v>
      </c>
      <c r="F45" s="46">
        <f t="shared" si="3"/>
        <v>0</v>
      </c>
      <c r="G45" s="46">
        <f>E45*'Data Summary'!$B$18</f>
        <v>0</v>
      </c>
      <c r="H45" s="31">
        <f t="shared" si="4"/>
        <v>0</v>
      </c>
      <c r="I45" s="32">
        <f t="shared" si="5"/>
        <v>0</v>
      </c>
      <c r="J45" s="33">
        <f t="shared" si="6"/>
        <v>0</v>
      </c>
      <c r="K45" s="33">
        <f t="shared" si="7"/>
        <v>0</v>
      </c>
      <c r="L45" s="32">
        <f t="shared" si="9"/>
        <v>0</v>
      </c>
      <c r="M45" s="33">
        <f t="shared" si="8"/>
        <v>0</v>
      </c>
      <c r="N45" s="3"/>
    </row>
    <row r="46" spans="1:14">
      <c r="A46" s="9" t="s">
        <v>24</v>
      </c>
      <c r="B46" s="11">
        <v>60</v>
      </c>
      <c r="N46" s="3"/>
    </row>
    <row r="47" spans="1:14">
      <c r="A47" s="58" t="s">
        <v>12</v>
      </c>
      <c r="B47" s="59"/>
      <c r="E47" s="63" t="s">
        <v>76</v>
      </c>
      <c r="F47" s="63"/>
      <c r="H47" s="68" t="s">
        <v>86</v>
      </c>
      <c r="I47" s="68"/>
      <c r="L47" s="8" t="s">
        <v>92</v>
      </c>
      <c r="N47" s="3"/>
    </row>
    <row r="48" spans="1:14">
      <c r="A48" s="60"/>
      <c r="B48" s="61"/>
      <c r="E48" s="8" t="s">
        <v>82</v>
      </c>
      <c r="F48" s="30">
        <f>AVERAGE(J6:J21)+273.15</f>
        <v>296.29444444444442</v>
      </c>
      <c r="H48" s="34" t="s">
        <v>87</v>
      </c>
      <c r="I48" s="34">
        <v>964.4</v>
      </c>
      <c r="L48" s="35" t="str">
        <f>CONCATENATE(E30,",",L30,",",D30,",",M30)</f>
        <v>720,18488.2900414016,0,1576.90593072191</v>
      </c>
      <c r="N48" s="3"/>
    </row>
    <row r="49" spans="1:14">
      <c r="A49" s="9" t="s">
        <v>13</v>
      </c>
      <c r="B49" s="42" t="s">
        <v>104</v>
      </c>
      <c r="E49" s="8" t="s">
        <v>90</v>
      </c>
      <c r="F49" s="30">
        <f>_xlfn.STDEV.P(J6:J21)</f>
        <v>0.79177874450310504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710,13737.9389312032,1280.23622443566</v>
      </c>
      <c r="N49" s="3"/>
    </row>
    <row r="50" spans="1:14">
      <c r="A50" s="9" t="s">
        <v>30</v>
      </c>
      <c r="B50" s="11">
        <v>40</v>
      </c>
      <c r="E50" s="8" t="s">
        <v>77</v>
      </c>
      <c r="F50" s="30">
        <f>AVERAGE(I6:I21)</f>
        <v>1017.5333333333333</v>
      </c>
      <c r="L50" s="35" t="str">
        <f t="shared" si="10"/>
        <v>700,9478.43594734252,865.337164649741</v>
      </c>
    </row>
    <row r="51" spans="1:14">
      <c r="A51" s="9" t="s">
        <v>31</v>
      </c>
      <c r="B51" s="11">
        <v>5</v>
      </c>
      <c r="E51" s="8" t="s">
        <v>91</v>
      </c>
      <c r="F51" s="30">
        <f>_xlfn.STDEV.P(I6:I21)</f>
        <v>0.49888765156985887</v>
      </c>
      <c r="H51"/>
      <c r="I51"/>
      <c r="L51" s="35" t="str">
        <f t="shared" si="10"/>
        <v>690,6691.68719040821,625.857387798728</v>
      </c>
    </row>
    <row r="52" spans="1:14">
      <c r="A52" s="9" t="s">
        <v>46</v>
      </c>
      <c r="B52" s="11"/>
      <c r="E52" s="8" t="s">
        <v>78</v>
      </c>
      <c r="F52" s="30" t="e">
        <f>EXP(INDEX(LINEST(LN(L30:L45),E30:E45),1,2))</f>
        <v>#VALUE!</v>
      </c>
      <c r="L52" s="35" t="str">
        <f t="shared" si="10"/>
        <v>680,4754.8561355796,430.617490613861</v>
      </c>
    </row>
    <row r="53" spans="1:14">
      <c r="A53" s="9" t="s">
        <v>71</v>
      </c>
      <c r="B53" s="42" t="s">
        <v>105</v>
      </c>
      <c r="E53" s="8" t="s">
        <v>79</v>
      </c>
      <c r="F53" s="30" t="e">
        <f>INDEX(LINEST(LN(L30:L45),E30:E45),1)</f>
        <v>#VALUE!</v>
      </c>
      <c r="L53" s="35" t="str">
        <f t="shared" si="10"/>
        <v>670,3406.65186819431,314.233646303426</v>
      </c>
      <c r="N53" s="3"/>
    </row>
    <row r="54" spans="1:14">
      <c r="A54" s="9" t="s">
        <v>72</v>
      </c>
      <c r="B54" s="42" t="s">
        <v>106</v>
      </c>
      <c r="L54" s="35" t="str">
        <f t="shared" si="10"/>
        <v>660,2343.81589911263,211.772417327455</v>
      </c>
      <c r="N54" s="3"/>
    </row>
    <row r="55" spans="1:14">
      <c r="L55" s="35" t="str">
        <f t="shared" si="10"/>
        <v>650,1686.79444974428,138.243144552475</v>
      </c>
      <c r="N55" s="3"/>
    </row>
    <row r="56" spans="1:14">
      <c r="L56" s="35" t="str">
        <f t="shared" si="10"/>
        <v>640,1225.5794512359,116.283332494394</v>
      </c>
      <c r="N56" s="3"/>
    </row>
    <row r="57" spans="1:14">
      <c r="L57" s="35" t="str">
        <f t="shared" si="10"/>
        <v>630,841.317284319647,82.3544961349408</v>
      </c>
      <c r="N57" s="3"/>
    </row>
    <row r="58" spans="1:14">
      <c r="L58" s="35" t="str">
        <f t="shared" si="10"/>
        <v>620,521.299683265385,53.0270889186364</v>
      </c>
      <c r="N58" s="3"/>
    </row>
    <row r="59" spans="1:14">
      <c r="L59" s="35" t="str">
        <f t="shared" si="10"/>
        <v>610,364.435444871639,39.9394370493971</v>
      </c>
      <c r="N59" s="3"/>
    </row>
    <row r="60" spans="1:14">
      <c r="L60" s="35" t="str">
        <f t="shared" si="10"/>
        <v>600,277.446362760501,33.3046436472447</v>
      </c>
    </row>
    <row r="61" spans="1:14">
      <c r="L61" s="35" t="str">
        <f t="shared" si="10"/>
        <v>590,197.585819400236,26.4877542122371</v>
      </c>
    </row>
    <row r="62" spans="1:14">
      <c r="L62" s="35" t="str">
        <f t="shared" si="10"/>
        <v>580,146.156440548326,22.2097395191729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47:B48"/>
    <mergeCell ref="J24:K24"/>
    <mergeCell ref="A28:B29"/>
    <mergeCell ref="A36:B37"/>
    <mergeCell ref="A42:B4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2:B13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2018-07-14T10:43:15Z</dcterms:modified>
</cp:coreProperties>
</file>