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DAEFEFE9-AB9D-284E-BE48-D784DF66CE9B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0" i="1" l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/>
  <c r="L31" i="1" s="1"/>
  <c r="A7" i="25"/>
  <c r="H30" i="1"/>
  <c r="C7" i="14"/>
  <c r="J30" i="1" s="1"/>
  <c r="A7" i="14"/>
  <c r="I31" i="1"/>
  <c r="I32" i="1"/>
  <c r="I35" i="1"/>
  <c r="I36" i="1"/>
  <c r="I39" i="1"/>
  <c r="I40" i="1"/>
  <c r="I43" i="1"/>
  <c r="I44" i="1"/>
  <c r="I30" i="1"/>
  <c r="D7" i="38"/>
  <c r="D7" i="37"/>
  <c r="D7" i="36"/>
  <c r="D7" i="35"/>
  <c r="K42" i="1" s="1"/>
  <c r="D7" i="34"/>
  <c r="D7" i="33"/>
  <c r="D7" i="32"/>
  <c r="D7" i="31"/>
  <c r="K38" i="1" s="1"/>
  <c r="D7" i="30"/>
  <c r="D7" i="29"/>
  <c r="D7" i="28"/>
  <c r="D7" i="39"/>
  <c r="K34" i="1" s="1"/>
  <c r="D7" i="27"/>
  <c r="D7" i="26"/>
  <c r="D7" i="25"/>
  <c r="C7" i="38"/>
  <c r="J45" i="1" s="1"/>
  <c r="L45" i="1" s="1"/>
  <c r="C7" i="37"/>
  <c r="C7" i="36"/>
  <c r="J43" i="1" s="1"/>
  <c r="L43" i="1" s="1"/>
  <c r="C7" i="35"/>
  <c r="C7" i="34"/>
  <c r="J41" i="1" s="1"/>
  <c r="L41" i="1" s="1"/>
  <c r="C7" i="33"/>
  <c r="C7" i="32"/>
  <c r="J39" i="1" s="1"/>
  <c r="L39" i="1" s="1"/>
  <c r="C7" i="31"/>
  <c r="C7" i="30"/>
  <c r="J37" i="1" s="1"/>
  <c r="L37" i="1" s="1"/>
  <c r="C7" i="29"/>
  <c r="C7" i="28"/>
  <c r="J35" i="1" s="1"/>
  <c r="L35" i="1" s="1"/>
  <c r="C7" i="39"/>
  <c r="C7" i="27"/>
  <c r="J33" i="1" s="1"/>
  <c r="L33" i="1" s="1"/>
  <c r="C7" i="26"/>
  <c r="B7" i="38"/>
  <c r="K45" i="1" s="1"/>
  <c r="B7" i="37"/>
  <c r="K44" i="1"/>
  <c r="B7" i="36"/>
  <c r="K43" i="1" s="1"/>
  <c r="M43" i="1" s="1"/>
  <c r="B7" i="35"/>
  <c r="B7" i="34"/>
  <c r="K41" i="1" s="1"/>
  <c r="B7" i="33"/>
  <c r="K40" i="1"/>
  <c r="B7" i="32"/>
  <c r="K39" i="1" s="1"/>
  <c r="M39" i="1" s="1"/>
  <c r="B7" i="31"/>
  <c r="B7" i="30"/>
  <c r="K37" i="1" s="1"/>
  <c r="B7" i="29"/>
  <c r="K36" i="1"/>
  <c r="B7" i="28"/>
  <c r="K35" i="1" s="1"/>
  <c r="B7" i="39"/>
  <c r="B7" i="27"/>
  <c r="K33" i="1" s="1"/>
  <c r="B7" i="26"/>
  <c r="K32" i="1"/>
  <c r="B7" i="25"/>
  <c r="K31" i="1" s="1"/>
  <c r="M31" i="1" s="1"/>
  <c r="A7" i="38"/>
  <c r="A7" i="37"/>
  <c r="J44" i="1" s="1"/>
  <c r="L44" i="1" s="1"/>
  <c r="A7" i="36"/>
  <c r="A7" i="35"/>
  <c r="A7" i="34"/>
  <c r="A7" i="33"/>
  <c r="J40" i="1" s="1"/>
  <c r="L40" i="1" s="1"/>
  <c r="A7" i="32"/>
  <c r="A7" i="31"/>
  <c r="A7" i="30"/>
  <c r="A7" i="29"/>
  <c r="J36" i="1" s="1"/>
  <c r="L36" i="1" s="1"/>
  <c r="A7" i="28"/>
  <c r="A7" i="39"/>
  <c r="A7" i="27"/>
  <c r="A7" i="26"/>
  <c r="J32" i="1" s="1"/>
  <c r="L32" i="1" s="1"/>
  <c r="D7" i="14"/>
  <c r="B7" i="14"/>
  <c r="K30" i="1" s="1"/>
  <c r="M30" i="1" s="1"/>
  <c r="I49" i="1"/>
  <c r="L49" i="1"/>
  <c r="L57" i="1"/>
  <c r="L61" i="1"/>
  <c r="F51" i="1"/>
  <c r="F49" i="1"/>
  <c r="F48" i="1"/>
  <c r="H31" i="1"/>
  <c r="F50" i="1"/>
  <c r="I33" i="1"/>
  <c r="I34" i="1"/>
  <c r="I37" i="1"/>
  <c r="I38" i="1"/>
  <c r="I41" i="1"/>
  <c r="I42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0" i="1" l="1"/>
  <c r="L58" i="1"/>
  <c r="L50" i="1"/>
  <c r="M32" i="1"/>
  <c r="M35" i="1"/>
  <c r="L53" i="1" s="1"/>
  <c r="L30" i="1"/>
  <c r="L48" i="1" s="1"/>
  <c r="M33" i="1"/>
  <c r="M36" i="1"/>
  <c r="L54" i="1" s="1"/>
  <c r="M41" i="1"/>
  <c r="L59" i="1" s="1"/>
  <c r="M44" i="1"/>
  <c r="L62" i="1" s="1"/>
  <c r="J38" i="1"/>
  <c r="L38" i="1" s="1"/>
  <c r="M38" i="1"/>
  <c r="M37" i="1"/>
  <c r="M45" i="1"/>
  <c r="L63" i="1" s="1"/>
  <c r="J34" i="1"/>
  <c r="L34" i="1" s="1"/>
  <c r="J42" i="1"/>
  <c r="L42" i="1" s="1"/>
  <c r="L55" i="1"/>
  <c r="L51" i="1"/>
  <c r="M42" i="1" l="1"/>
  <c r="L60" i="1" s="1"/>
  <c r="M34" i="1"/>
  <c r="L52" i="1" s="1"/>
  <c r="L56" i="1"/>
  <c r="F52" i="1"/>
  <c r="F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8" authorId="0" shapeId="0" xr:uid="{7BA507E7-0B5A-4447-AE07-9A6D609550E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Enter values below with multimeter; not this one.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<sst xmlns="http://schemas.openxmlformats.org/spreadsheetml/2006/main" count="459" uniqueCount="103">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</sst>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241.56492071281679</c:v>
                  </c:pt>
                  <c:pt idx="1">
                    <c:v>167.27011717179192</c:v>
                  </c:pt>
                  <c:pt idx="2">
                    <c:v>116.68656499206966</c:v>
                  </c:pt>
                  <c:pt idx="3">
                    <c:v>81.447172723425666</c:v>
                  </c:pt>
                  <c:pt idx="4">
                    <c:v>54.450074335921876</c:v>
                  </c:pt>
                  <c:pt idx="5">
                    <c:v>38.417709489798263</c:v>
                  </c:pt>
                  <c:pt idx="6">
                    <c:v>26.955748661688705</c:v>
                  </c:pt>
                  <c:pt idx="7">
                    <c:v>19.538426396173733</c:v>
                  </c:pt>
                  <c:pt idx="8">
                    <c:v>13.449335627307134</c:v>
                  </c:pt>
                  <c:pt idx="9">
                    <c:v>9.6508913274501982</c:v>
                  </c:pt>
                  <c:pt idx="10">
                    <c:v>6.9675983232101331</c:v>
                  </c:pt>
                  <c:pt idx="11">
                    <c:v>4.9624925813452272</c:v>
                  </c:pt>
                  <c:pt idx="12">
                    <c:v>3.77372874941564</c:v>
                  </c:pt>
                  <c:pt idx="13">
                    <c:v>3.0008300366925043</c:v>
                  </c:pt>
                  <c:pt idx="14">
                    <c:v>2.3979046716875398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241.56492071281679</c:v>
                  </c:pt>
                  <c:pt idx="1">
                    <c:v>167.27011717179192</c:v>
                  </c:pt>
                  <c:pt idx="2">
                    <c:v>116.68656499206966</c:v>
                  </c:pt>
                  <c:pt idx="3">
                    <c:v>81.447172723425666</c:v>
                  </c:pt>
                  <c:pt idx="4">
                    <c:v>54.450074335921876</c:v>
                  </c:pt>
                  <c:pt idx="5">
                    <c:v>38.417709489798263</c:v>
                  </c:pt>
                  <c:pt idx="6">
                    <c:v>26.955748661688705</c:v>
                  </c:pt>
                  <c:pt idx="7">
                    <c:v>19.538426396173733</c:v>
                  </c:pt>
                  <c:pt idx="8">
                    <c:v>13.449335627307134</c:v>
                  </c:pt>
                  <c:pt idx="9">
                    <c:v>9.6508913274501982</c:v>
                  </c:pt>
                  <c:pt idx="10">
                    <c:v>6.9675983232101331</c:v>
                  </c:pt>
                  <c:pt idx="11">
                    <c:v>4.9624925813452272</c:v>
                  </c:pt>
                  <c:pt idx="12">
                    <c:v>3.77372874941564</c:v>
                  </c:pt>
                  <c:pt idx="13">
                    <c:v>3.0008300366925043</c:v>
                  </c:pt>
                  <c:pt idx="14">
                    <c:v>2.3979046716875398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720.2</c:v>
                </c:pt>
                <c:pt idx="1">
                  <c:v>710.2</c:v>
                </c:pt>
                <c:pt idx="2">
                  <c:v>700.1</c:v>
                </c:pt>
                <c:pt idx="3">
                  <c:v>690.3</c:v>
                </c:pt>
                <c:pt idx="4">
                  <c:v>680.25</c:v>
                </c:pt>
                <c:pt idx="5">
                  <c:v>670.2</c:v>
                </c:pt>
                <c:pt idx="6">
                  <c:v>660.1</c:v>
                </c:pt>
                <c:pt idx="7">
                  <c:v>650.1</c:v>
                </c:pt>
                <c:pt idx="8">
                  <c:v>640.1</c:v>
                </c:pt>
                <c:pt idx="9">
                  <c:v>630.1</c:v>
                </c:pt>
                <c:pt idx="10">
                  <c:v>620.1</c:v>
                </c:pt>
                <c:pt idx="11">
                  <c:v>610.1</c:v>
                </c:pt>
                <c:pt idx="12">
                  <c:v>600.1</c:v>
                </c:pt>
                <c:pt idx="13">
                  <c:v>590.1</c:v>
                </c:pt>
                <c:pt idx="14">
                  <c:v>580.1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22363.730607804231</c:v>
                </c:pt>
                <c:pt idx="1">
                  <c:v>15396.625425781091</c:v>
                </c:pt>
                <c:pt idx="2" formatCode="General">
                  <c:v>10878.758906269075</c:v>
                </c:pt>
                <c:pt idx="3" formatCode="General">
                  <c:v>7589.404087218275</c:v>
                </c:pt>
                <c:pt idx="4" formatCode="General">
                  <c:v>5204.5383061508783</c:v>
                </c:pt>
                <c:pt idx="5" formatCode="General">
                  <c:v>3633.422247726442</c:v>
                </c:pt>
                <c:pt idx="6" formatCode="General">
                  <c:v>2564.2507364580747</c:v>
                </c:pt>
                <c:pt idx="7" formatCode="General">
                  <c:v>1784.0285653094488</c:v>
                </c:pt>
                <c:pt idx="8" formatCode="General">
                  <c:v>1273.2442104355007</c:v>
                </c:pt>
                <c:pt idx="9" formatCode="General">
                  <c:v>888.81750805052275</c:v>
                </c:pt>
                <c:pt idx="10" formatCode="General">
                  <c:v>638.83204003803178</c:v>
                </c:pt>
                <c:pt idx="11" formatCode="General">
                  <c:v>456.14990737276082</c:v>
                </c:pt>
                <c:pt idx="12" formatCode="General">
                  <c:v>323.52867656827584</c:v>
                </c:pt>
                <c:pt idx="13" formatCode="General">
                  <c:v>233.67667004360564</c:v>
                </c:pt>
                <c:pt idx="14" formatCode="General">
                  <c:v>167.6142353409783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9-404F-953F-DD6A2BB2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5.4003343517888878</c:v>
                  </c:pt>
                  <c:pt idx="1">
                    <c:v>5.3308066931750586</c:v>
                  </c:pt>
                  <c:pt idx="2">
                    <c:v>5.280046296093329</c:v>
                  </c:pt>
                  <c:pt idx="3">
                    <c:v>5.2373657500693991</c:v>
                  </c:pt>
                  <c:pt idx="4">
                    <c:v>5.1644350019037795</c:v>
                  </c:pt>
                  <c:pt idx="5">
                    <c:v>5.0737341059399022</c:v>
                  </c:pt>
                  <c:pt idx="6">
                    <c:v>4.9033718557290307</c:v>
                  </c:pt>
                  <c:pt idx="7">
                    <c:v>4.4743404231486714</c:v>
                  </c:pt>
                  <c:pt idx="8">
                    <c:v>3.4466972919335728</c:v>
                  </c:pt>
                  <c:pt idx="9">
                    <c:v>2.9573824762974281</c:v>
                  </c:pt>
                  <c:pt idx="10">
                    <c:v>2.0853989759489404</c:v>
                  </c:pt>
                  <c:pt idx="11">
                    <c:v>0.98966885595356813</c:v>
                  </c:pt>
                  <c:pt idx="12">
                    <c:v>0.23333333333333331</c:v>
                  </c:pt>
                  <c:pt idx="13">
                    <c:v>0.14907119849998599</c:v>
                  </c:pt>
                  <c:pt idx="14">
                    <c:v>0.14624940645653536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5.4003343517888878</c:v>
                  </c:pt>
                  <c:pt idx="1">
                    <c:v>5.3308066931750586</c:v>
                  </c:pt>
                  <c:pt idx="2">
                    <c:v>5.280046296093329</c:v>
                  </c:pt>
                  <c:pt idx="3">
                    <c:v>5.2373657500693991</c:v>
                  </c:pt>
                  <c:pt idx="4">
                    <c:v>5.1644350019037795</c:v>
                  </c:pt>
                  <c:pt idx="5">
                    <c:v>5.0737341059399022</c:v>
                  </c:pt>
                  <c:pt idx="6">
                    <c:v>4.9033718557290307</c:v>
                  </c:pt>
                  <c:pt idx="7">
                    <c:v>4.4743404231486714</c:v>
                  </c:pt>
                  <c:pt idx="8">
                    <c:v>3.4466972919335728</c:v>
                  </c:pt>
                  <c:pt idx="9">
                    <c:v>2.9573824762974281</c:v>
                  </c:pt>
                  <c:pt idx="10">
                    <c:v>2.0853989759489404</c:v>
                  </c:pt>
                  <c:pt idx="11">
                    <c:v>0.98966885595356813</c:v>
                  </c:pt>
                  <c:pt idx="12">
                    <c:v>0.23333333333333331</c:v>
                  </c:pt>
                  <c:pt idx="13">
                    <c:v>0.14907119849998599</c:v>
                  </c:pt>
                  <c:pt idx="14">
                    <c:v>0.14624940645653536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720.2</c:v>
                </c:pt>
                <c:pt idx="1">
                  <c:v>710.2</c:v>
                </c:pt>
                <c:pt idx="2">
                  <c:v>700.1</c:v>
                </c:pt>
                <c:pt idx="3">
                  <c:v>690.3</c:v>
                </c:pt>
                <c:pt idx="4">
                  <c:v>680.25</c:v>
                </c:pt>
                <c:pt idx="5">
                  <c:v>670.2</c:v>
                </c:pt>
                <c:pt idx="6">
                  <c:v>660.1</c:v>
                </c:pt>
                <c:pt idx="7">
                  <c:v>650.1</c:v>
                </c:pt>
                <c:pt idx="8">
                  <c:v>640.1</c:v>
                </c:pt>
                <c:pt idx="9">
                  <c:v>630.1</c:v>
                </c:pt>
                <c:pt idx="10">
                  <c:v>620.1</c:v>
                </c:pt>
                <c:pt idx="11">
                  <c:v>610.1</c:v>
                </c:pt>
                <c:pt idx="12">
                  <c:v>600.1</c:v>
                </c:pt>
                <c:pt idx="13">
                  <c:v>590.1</c:v>
                </c:pt>
                <c:pt idx="14">
                  <c:v>580.1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1735.5166666666667</c:v>
                </c:pt>
                <c:pt idx="1">
                  <c:v>1692.7833333333333</c:v>
                </c:pt>
                <c:pt idx="2">
                  <c:v>1662.5333333333333</c:v>
                </c:pt>
                <c:pt idx="3">
                  <c:v>1636.5333333333333</c:v>
                </c:pt>
                <c:pt idx="4">
                  <c:v>1592.05</c:v>
                </c:pt>
                <c:pt idx="5">
                  <c:v>1539.1</c:v>
                </c:pt>
                <c:pt idx="6">
                  <c:v>1437.55</c:v>
                </c:pt>
                <c:pt idx="7">
                  <c:v>1196.6833333333334</c:v>
                </c:pt>
                <c:pt idx="8">
                  <c:v>709.88333333333333</c:v>
                </c:pt>
                <c:pt idx="9">
                  <c:v>522.16666666666663</c:v>
                </c:pt>
                <c:pt idx="10">
                  <c:v>258.83333333333331</c:v>
                </c:pt>
                <c:pt idx="11">
                  <c:v>57</c:v>
                </c:pt>
                <c:pt idx="12">
                  <c:v>1.7</c:v>
                </c:pt>
                <c:pt idx="13">
                  <c:v>0.3</c:v>
                </c:pt>
                <c:pt idx="14">
                  <c:v>0.15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9-404F-953F-DD6A2BB2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6_QC5_201828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>
        <row r="7">
          <cell r="A7">
            <v>3.2480329609999992E-12</v>
          </cell>
          <cell r="B7">
            <v>1.2639480632160984E-13</v>
          </cell>
          <cell r="C7">
            <v>-1.287617160500001E-11</v>
          </cell>
          <cell r="D7">
            <v>1.2827115952312289E-13</v>
          </cell>
        </row>
      </sheetData>
      <sheetData sheetId="5">
        <row r="7">
          <cell r="A7">
            <v>3.1138823560000016E-12</v>
          </cell>
          <cell r="B7">
            <v>1.1881775451043787E-13</v>
          </cell>
          <cell r="C7">
            <v>-1.9365416149999983E-11</v>
          </cell>
          <cell r="D7">
            <v>1.6977721203052446E-13</v>
          </cell>
        </row>
      </sheetData>
      <sheetData sheetId="6">
        <row r="7">
          <cell r="A7">
            <v>2.814886073000001E-12</v>
          </cell>
          <cell r="B7">
            <v>9.7678300852641051E-14</v>
          </cell>
          <cell r="C7">
            <v>-2.8308022750000004E-11</v>
          </cell>
          <cell r="D7">
            <v>2.1171221736550492E-13</v>
          </cell>
        </row>
      </sheetData>
      <sheetData sheetId="7">
        <row r="7">
          <cell r="A7">
            <v>2.6875567759999996E-12</v>
          </cell>
          <cell r="B7">
            <v>1.0501231135556023E-13</v>
          </cell>
          <cell r="C7">
            <v>-4.1193289050000012E-11</v>
          </cell>
          <cell r="D7">
            <v>2.5091016866214961E-13</v>
          </cell>
        </row>
      </sheetData>
      <sheetData sheetId="8">
        <row r="7">
          <cell r="A7">
            <v>2.9331204054999988E-12</v>
          </cell>
          <cell r="B7">
            <v>1.3131053080937183E-13</v>
          </cell>
          <cell r="C7">
            <v>-5.8521436100000033E-11</v>
          </cell>
          <cell r="D7">
            <v>3.6075573777709953E-13</v>
          </cell>
        </row>
      </sheetData>
      <sheetData sheetId="9">
        <row r="7">
          <cell r="A7">
            <v>2.3896972580000008E-12</v>
          </cell>
          <cell r="B7">
            <v>1.2204057106400291E-13</v>
          </cell>
          <cell r="C7">
            <v>-8.3113036399999941E-11</v>
          </cell>
          <cell r="D7">
            <v>5.1251451206516289E-13</v>
          </cell>
        </row>
      </sheetData>
      <sheetData sheetId="10">
        <row r="7">
          <cell r="A7">
            <v>2.2157564635000002E-12</v>
          </cell>
          <cell r="B7">
            <v>1.5304548939371817E-13</v>
          </cell>
          <cell r="C7">
            <v>-1.2026817259999997E-10</v>
          </cell>
          <cell r="D7">
            <v>6.7181761364929122E-13</v>
          </cell>
        </row>
      </sheetData>
      <sheetData sheetId="11">
        <row r="7">
          <cell r="A7">
            <v>1.8189893834999993E-12</v>
          </cell>
          <cell r="B7">
            <v>1.4281575914421549E-13</v>
          </cell>
          <cell r="C7">
            <v>-1.6980152649999993E-10</v>
          </cell>
          <cell r="D7">
            <v>1.0761397773281955E-12</v>
          </cell>
        </row>
      </sheetData>
      <sheetData sheetId="12">
        <row r="7">
          <cell r="A7">
            <v>2.2180301979999998E-12</v>
          </cell>
          <cell r="B7">
            <v>2.0463312355071231E-13</v>
          </cell>
          <cell r="C7">
            <v>-2.4445853250000008E-10</v>
          </cell>
          <cell r="D7">
            <v>1.3485064540734895E-12</v>
          </cell>
        </row>
      </sheetData>
      <sheetData sheetId="13">
        <row r="7">
          <cell r="A7">
            <v>1.1880274394999998E-12</v>
          </cell>
          <cell r="B7">
            <v>1.9472521618646261E-13</v>
          </cell>
          <cell r="C7">
            <v>-3.4834101749999989E-10</v>
          </cell>
          <cell r="D7">
            <v>1.9634354697097359E-12</v>
          </cell>
        </row>
      </sheetData>
      <sheetData sheetId="14">
        <row r="7">
          <cell r="A7">
            <v>7.6397552249999905E-13</v>
          </cell>
          <cell r="B7">
            <v>2.1412836172259879E-13</v>
          </cell>
          <cell r="C7">
            <v>-4.9990376399999998E-10</v>
          </cell>
          <cell r="D7">
            <v>2.7119052983760922E-12</v>
          </cell>
        </row>
      </sheetData>
      <sheetData sheetId="15">
        <row r="7">
          <cell r="A7">
            <v>4.6270539100000021E-13</v>
          </cell>
          <cell r="B7">
            <v>2.4341189521534324E-13</v>
          </cell>
          <cell r="C7">
            <v>-7.2962506899999939E-10</v>
          </cell>
          <cell r="D7">
            <v>4.3270327837064112E-12</v>
          </cell>
        </row>
      </sheetData>
      <sheetData sheetId="16">
        <row r="7">
          <cell r="A7">
            <v>-6.449987816326528E-13</v>
          </cell>
          <cell r="B7">
            <v>3.071342274803989E-13</v>
          </cell>
          <cell r="C7">
            <v>-1.0471631162436556E-9</v>
          </cell>
          <cell r="D7">
            <v>6.1940174320539313E-12</v>
          </cell>
        </row>
      </sheetData>
      <sheetData sheetId="17">
        <row r="7">
          <cell r="A7">
            <v>-2.1520918364999994E-12</v>
          </cell>
          <cell r="B7">
            <v>4.3064538029010385E-13</v>
          </cell>
          <cell r="C7">
            <v>-1.4832812899999996E-9</v>
          </cell>
          <cell r="D7">
            <v>9.1316887799381179E-12</v>
          </cell>
        </row>
      </sheetData>
      <sheetData sheetId="18">
        <row r="7">
          <cell r="A7">
            <v>2.3703705215000018E-12</v>
          </cell>
          <cell r="B7">
            <v>3.7909767845643354E-12</v>
          </cell>
          <cell r="C7">
            <v>-2.1489825050000005E-9</v>
          </cell>
          <cell r="D7">
            <v>1.247752240972445E-11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28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4" t="s">
        <v>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/>
    </row>
    <row r="2" spans="1:18" ht="16">
      <c r="A2" s="9" t="s">
        <v>53</v>
      </c>
      <c r="B2" s="11" t="s">
        <v>80</v>
      </c>
      <c r="C2" s="36" t="s">
        <v>95</v>
      </c>
      <c r="D2" s="37" t="s">
        <v>93</v>
      </c>
      <c r="E2"/>
      <c r="F2" s="67" t="s">
        <v>7</v>
      </c>
      <c r="G2" s="68"/>
      <c r="H2" s="68"/>
      <c r="I2" s="68"/>
      <c r="J2" s="69"/>
      <c r="K2" s="70" t="s">
        <v>47</v>
      </c>
      <c r="L2" s="68"/>
      <c r="M2" s="68"/>
      <c r="N2" s="69"/>
      <c r="O2" s="70" t="s">
        <v>48</v>
      </c>
      <c r="P2" s="68"/>
      <c r="Q2" s="68"/>
      <c r="R2" s="71"/>
    </row>
    <row r="3" spans="1:18" ht="16">
      <c r="A3" s="47" t="s">
        <v>1</v>
      </c>
      <c r="B3" s="48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9"/>
      <c r="B4" s="50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61" t="s">
        <v>60</v>
      </c>
      <c r="F6" s="42">
        <v>3322</v>
      </c>
      <c r="G6" s="42">
        <v>720.2</v>
      </c>
      <c r="H6" s="44">
        <v>10</v>
      </c>
      <c r="I6" s="42">
        <v>1013</v>
      </c>
      <c r="J6" s="20">
        <v>21.6</v>
      </c>
      <c r="K6" s="21">
        <v>429</v>
      </c>
      <c r="L6" s="12">
        <f>SQRT(K6)</f>
        <v>20.71231517720798</v>
      </c>
      <c r="M6" s="42">
        <v>104560</v>
      </c>
      <c r="N6" s="23">
        <f>SQRT(M6)</f>
        <v>323.35738742141024</v>
      </c>
      <c r="O6" s="45">
        <f>'[1]720'!A7</f>
        <v>2.3703705215000018E-12</v>
      </c>
      <c r="P6" s="46">
        <f>'[1]720'!B7</f>
        <v>3.7909767845643354E-12</v>
      </c>
      <c r="Q6" s="46">
        <f>'[1]720'!C7</f>
        <v>-2.1489825050000005E-9</v>
      </c>
      <c r="R6" s="46">
        <f>'[1]720'!D7</f>
        <v>1.247752240972445E-11</v>
      </c>
    </row>
    <row r="7" spans="1:18">
      <c r="A7" s="9" t="s">
        <v>3</v>
      </c>
      <c r="B7" s="11">
        <v>4.5</v>
      </c>
      <c r="C7"/>
      <c r="D7"/>
      <c r="E7" s="62"/>
      <c r="F7" s="42">
        <v>3276</v>
      </c>
      <c r="G7" s="42">
        <v>710.2</v>
      </c>
      <c r="H7" s="42"/>
      <c r="I7" s="42">
        <v>1013</v>
      </c>
      <c r="J7" s="20">
        <v>21.8</v>
      </c>
      <c r="K7" s="21">
        <v>368</v>
      </c>
      <c r="L7" s="12">
        <f t="shared" ref="L7:L20" si="0">SQRT(K7)</f>
        <v>19.183326093250876</v>
      </c>
      <c r="M7" s="42">
        <v>101935</v>
      </c>
      <c r="N7" s="23">
        <f t="shared" ref="N7:N20" si="1">SQRT(M7)</f>
        <v>319.27261078896197</v>
      </c>
      <c r="O7" s="45">
        <f>'[1]710'!A7</f>
        <v>-2.1520918364999994E-12</v>
      </c>
      <c r="P7" s="46">
        <f>'[1]710'!B7</f>
        <v>4.3064538029010385E-13</v>
      </c>
      <c r="Q7" s="46">
        <f>'[1]710'!C7</f>
        <v>-1.4832812899999996E-9</v>
      </c>
      <c r="R7" s="46">
        <f>'[1]710'!D7</f>
        <v>9.1316887799381179E-12</v>
      </c>
    </row>
    <row r="8" spans="1:18">
      <c r="A8" s="9" t="s">
        <v>28</v>
      </c>
      <c r="B8" s="11">
        <v>100</v>
      </c>
      <c r="C8"/>
      <c r="D8"/>
      <c r="E8" s="62"/>
      <c r="F8" s="13">
        <v>3230</v>
      </c>
      <c r="G8" s="14">
        <v>700.1</v>
      </c>
      <c r="H8" s="15"/>
      <c r="I8" s="16">
        <v>1014</v>
      </c>
      <c r="J8" s="17">
        <v>21.9</v>
      </c>
      <c r="K8" s="18">
        <v>306</v>
      </c>
      <c r="L8" s="12">
        <f t="shared" si="0"/>
        <v>17.4928556845359</v>
      </c>
      <c r="M8" s="14">
        <v>100058</v>
      </c>
      <c r="N8" s="23">
        <f t="shared" si="1"/>
        <v>316.31945877546008</v>
      </c>
      <c r="O8" s="45">
        <f>'[1]700uA'!A7</f>
        <v>-6.449987816326528E-13</v>
      </c>
      <c r="P8" s="12">
        <f>'[1]700uA'!B7</f>
        <v>3.071342274803989E-13</v>
      </c>
      <c r="Q8" s="46">
        <f>'[1]700uA'!C7</f>
        <v>-1.0471631162436556E-9</v>
      </c>
      <c r="R8" s="46">
        <f>'[1]700uA'!D7</f>
        <v>6.1940174320539313E-12</v>
      </c>
    </row>
    <row r="9" spans="1:18" ht="15" customHeight="1">
      <c r="A9" s="9" t="s">
        <v>29</v>
      </c>
      <c r="B9" s="11">
        <v>100</v>
      </c>
      <c r="C9" s="4"/>
      <c r="D9" s="6"/>
      <c r="E9" s="62"/>
      <c r="F9" s="13">
        <v>3187.8</v>
      </c>
      <c r="G9" s="14">
        <v>690.3</v>
      </c>
      <c r="H9" s="15"/>
      <c r="I9" s="16">
        <v>1014</v>
      </c>
      <c r="J9" s="17">
        <v>22.2</v>
      </c>
      <c r="K9" s="18">
        <v>278</v>
      </c>
      <c r="L9" s="12">
        <f t="shared" si="0"/>
        <v>16.673332000533065</v>
      </c>
      <c r="M9" s="14">
        <v>98470</v>
      </c>
      <c r="N9" s="23">
        <f t="shared" si="1"/>
        <v>313.79929891572414</v>
      </c>
      <c r="O9" s="45">
        <f>'[1]690uA'!A7</f>
        <v>4.6270539100000021E-13</v>
      </c>
      <c r="P9" s="46">
        <f>'[1]690uA'!B7</f>
        <v>2.4341189521534324E-13</v>
      </c>
      <c r="Q9" s="46">
        <f>'[1]690uA'!C7</f>
        <v>-7.2962506899999939E-10</v>
      </c>
      <c r="R9" s="46">
        <f>'[1]690uA'!D7</f>
        <v>4.3270327837064112E-12</v>
      </c>
    </row>
    <row r="10" spans="1:18">
      <c r="A10" s="47" t="s">
        <v>23</v>
      </c>
      <c r="B10" s="48"/>
      <c r="C10" s="4"/>
      <c r="D10" s="6"/>
      <c r="E10" s="62"/>
      <c r="F10" s="13">
        <v>3138.8</v>
      </c>
      <c r="G10" s="14">
        <v>680.25</v>
      </c>
      <c r="H10" s="15"/>
      <c r="I10" s="16">
        <v>1014</v>
      </c>
      <c r="J10" s="17">
        <v>22.3</v>
      </c>
      <c r="K10" s="18">
        <v>247</v>
      </c>
      <c r="L10" s="12">
        <f t="shared" si="0"/>
        <v>15.716233645501712</v>
      </c>
      <c r="M10" s="14">
        <v>95770</v>
      </c>
      <c r="N10" s="23">
        <f t="shared" si="1"/>
        <v>309.46728421595714</v>
      </c>
      <c r="O10" s="45">
        <f>'[1]680uA'!A7</f>
        <v>7.6397552249999905E-13</v>
      </c>
      <c r="P10" s="46">
        <f>'[1]680uA'!B7</f>
        <v>2.1412836172259879E-13</v>
      </c>
      <c r="Q10" s="46">
        <f>'[1]680uA'!C7</f>
        <v>-4.9990376399999998E-10</v>
      </c>
      <c r="R10" s="46">
        <f>'[1]680uA'!D7</f>
        <v>2.7119052983760922E-12</v>
      </c>
    </row>
    <row r="11" spans="1:18">
      <c r="A11" s="49"/>
      <c r="B11" s="50"/>
      <c r="C11" s="4"/>
      <c r="D11" s="6"/>
      <c r="E11" s="62"/>
      <c r="F11" s="13">
        <v>3092</v>
      </c>
      <c r="G11" s="14">
        <v>670.2</v>
      </c>
      <c r="H11" s="15"/>
      <c r="I11" s="16">
        <v>1013</v>
      </c>
      <c r="J11" s="17">
        <v>22.4</v>
      </c>
      <c r="K11" s="18">
        <v>164</v>
      </c>
      <c r="L11" s="12">
        <f t="shared" si="0"/>
        <v>12.806248474865697</v>
      </c>
      <c r="M11" s="14">
        <v>92510</v>
      </c>
      <c r="N11" s="23">
        <f t="shared" si="1"/>
        <v>304.15456596934393</v>
      </c>
      <c r="O11" s="45">
        <f>'[1]670uA'!A7</f>
        <v>1.1880274394999998E-12</v>
      </c>
      <c r="P11" s="46">
        <f>'[1]670uA'!B7</f>
        <v>1.9472521618646261E-13</v>
      </c>
      <c r="Q11" s="46">
        <f>'[1]670uA'!C7</f>
        <v>-3.4834101749999989E-10</v>
      </c>
      <c r="R11" s="46">
        <f>'[1]670uA'!D7</f>
        <v>1.9634354697097359E-12</v>
      </c>
    </row>
    <row r="12" spans="1:18">
      <c r="A12" s="9" t="s">
        <v>57</v>
      </c>
      <c r="B12" s="11" t="s">
        <v>97</v>
      </c>
      <c r="C12" s="4"/>
      <c r="D12" s="6"/>
      <c r="E12" s="62"/>
      <c r="F12" s="13">
        <v>3046</v>
      </c>
      <c r="G12" s="14">
        <v>660.1</v>
      </c>
      <c r="H12" s="15"/>
      <c r="I12" s="16">
        <v>1013</v>
      </c>
      <c r="J12" s="17">
        <v>22.5</v>
      </c>
      <c r="K12" s="18">
        <v>151</v>
      </c>
      <c r="L12" s="12">
        <f t="shared" si="0"/>
        <v>12.288205727444508</v>
      </c>
      <c r="M12" s="14">
        <v>86404</v>
      </c>
      <c r="N12" s="23">
        <f t="shared" si="1"/>
        <v>293.94557319340601</v>
      </c>
      <c r="O12" s="45">
        <f>'[1]660uA'!A7</f>
        <v>2.2180301979999998E-12</v>
      </c>
      <c r="P12" s="46">
        <f>'[1]660uA'!B7</f>
        <v>2.0463312355071231E-13</v>
      </c>
      <c r="Q12" s="46">
        <f>'[1]660uA'!C7</f>
        <v>-2.4445853250000008E-10</v>
      </c>
      <c r="R12" s="46">
        <f>'[1]660uA'!D7</f>
        <v>1.3485064540734895E-12</v>
      </c>
    </row>
    <row r="13" spans="1:18">
      <c r="A13" s="9" t="s">
        <v>45</v>
      </c>
      <c r="B13" s="11" t="s">
        <v>98</v>
      </c>
      <c r="C13" s="4"/>
      <c r="D13" s="6"/>
      <c r="E13" s="62"/>
      <c r="F13" s="13">
        <v>2999.8</v>
      </c>
      <c r="G13" s="14">
        <v>650.1</v>
      </c>
      <c r="H13" s="15"/>
      <c r="I13" s="16">
        <v>1013</v>
      </c>
      <c r="J13" s="17">
        <v>22.6</v>
      </c>
      <c r="K13" s="18">
        <v>135</v>
      </c>
      <c r="L13" s="12">
        <f t="shared" si="0"/>
        <v>11.61895003862225</v>
      </c>
      <c r="M13" s="14">
        <v>71936</v>
      </c>
      <c r="N13" s="23">
        <f t="shared" si="1"/>
        <v>268.20887382784338</v>
      </c>
      <c r="O13" s="45">
        <f>'[1]650uA'!A7</f>
        <v>1.8189893834999993E-12</v>
      </c>
      <c r="P13" s="46">
        <f>'[1]650uA'!B7</f>
        <v>1.4281575914421549E-13</v>
      </c>
      <c r="Q13" s="46">
        <f>'[1]650uA'!C7</f>
        <v>-1.6980152649999993E-10</v>
      </c>
      <c r="R13" s="46">
        <f>'[1]650uA'!D7</f>
        <v>1.0761397773281955E-12</v>
      </c>
    </row>
    <row r="14" spans="1:18">
      <c r="A14" s="9" t="s">
        <v>54</v>
      </c>
      <c r="B14" s="11" t="s">
        <v>99</v>
      </c>
      <c r="C14" s="4"/>
      <c r="D14" s="6"/>
      <c r="E14" s="62"/>
      <c r="F14" s="13">
        <v>2953.8</v>
      </c>
      <c r="G14" s="14">
        <v>640.1</v>
      </c>
      <c r="H14" s="15"/>
      <c r="I14" s="16">
        <v>1014</v>
      </c>
      <c r="J14" s="17">
        <v>22.6</v>
      </c>
      <c r="K14" s="18">
        <v>87</v>
      </c>
      <c r="L14" s="12">
        <f t="shared" si="0"/>
        <v>9.3273790530888157</v>
      </c>
      <c r="M14" s="14">
        <v>42680</v>
      </c>
      <c r="N14" s="23">
        <f t="shared" si="1"/>
        <v>206.59138413786766</v>
      </c>
      <c r="O14" s="45">
        <f>'[1]640uA'!A7</f>
        <v>2.2157564635000002E-12</v>
      </c>
      <c r="P14" s="46">
        <f>'[1]640uA'!B7</f>
        <v>1.5304548939371817E-13</v>
      </c>
      <c r="Q14" s="46">
        <f>'[1]640uA'!C7</f>
        <v>-1.2026817259999997E-10</v>
      </c>
      <c r="R14" s="46">
        <f>'[1]640uA'!D7</f>
        <v>6.7181761364929122E-13</v>
      </c>
    </row>
    <row r="15" spans="1:18">
      <c r="A15" s="9" t="s">
        <v>55</v>
      </c>
      <c r="B15" s="41">
        <v>2.9375</v>
      </c>
      <c r="C15" s="4"/>
      <c r="D15" s="6"/>
      <c r="E15" s="62"/>
      <c r="F15" s="13">
        <v>2908</v>
      </c>
      <c r="G15" s="14">
        <v>630.1</v>
      </c>
      <c r="H15" s="15"/>
      <c r="I15" s="16">
        <v>1014</v>
      </c>
      <c r="J15" s="17">
        <v>22.7</v>
      </c>
      <c r="K15" s="18">
        <v>78</v>
      </c>
      <c r="L15" s="12">
        <f t="shared" si="0"/>
        <v>8.8317608663278477</v>
      </c>
      <c r="M15" s="14">
        <v>31408</v>
      </c>
      <c r="N15" s="23">
        <f t="shared" si="1"/>
        <v>177.22302333500576</v>
      </c>
      <c r="O15" s="45">
        <f>'[1]630uA'!A7</f>
        <v>2.3896972580000008E-12</v>
      </c>
      <c r="P15" s="46">
        <f>'[1]630uA'!B7</f>
        <v>1.2204057106400291E-13</v>
      </c>
      <c r="Q15" s="46">
        <f>'[1]630uA'!C7</f>
        <v>-8.3113036399999941E-11</v>
      </c>
      <c r="R15" s="46">
        <f>'[1]630uA'!D7</f>
        <v>5.1251451206516289E-13</v>
      </c>
    </row>
    <row r="16" spans="1:18">
      <c r="A16" s="9" t="s">
        <v>49</v>
      </c>
      <c r="B16" s="11">
        <v>5</v>
      </c>
      <c r="C16" s="4"/>
      <c r="D16" s="6"/>
      <c r="E16" s="62"/>
      <c r="F16" s="13">
        <v>2862</v>
      </c>
      <c r="G16" s="14">
        <v>620.1</v>
      </c>
      <c r="H16" s="15"/>
      <c r="I16" s="16">
        <v>1014</v>
      </c>
      <c r="J16" s="17">
        <v>22.8</v>
      </c>
      <c r="K16" s="18">
        <v>63</v>
      </c>
      <c r="L16" s="12">
        <f t="shared" si="0"/>
        <v>7.9372539331937721</v>
      </c>
      <c r="M16" s="14">
        <v>15593</v>
      </c>
      <c r="N16" s="23">
        <f t="shared" si="1"/>
        <v>124.87193439680512</v>
      </c>
      <c r="O16" s="45">
        <f>'[1]620uA'!A7</f>
        <v>2.9331204054999988E-12</v>
      </c>
      <c r="P16" s="46">
        <f>'[1]620uA'!B7</f>
        <v>1.3131053080937183E-13</v>
      </c>
      <c r="Q16" s="46">
        <f>'[1]620uA'!C7</f>
        <v>-5.8521436100000033E-11</v>
      </c>
      <c r="R16" s="46">
        <f>'[1]620uA'!D7</f>
        <v>3.6075573777709953E-13</v>
      </c>
    </row>
    <row r="17" spans="1:20">
      <c r="A17" s="9" t="s">
        <v>62</v>
      </c>
      <c r="B17" s="11">
        <v>4.63</v>
      </c>
      <c r="C17" s="4"/>
      <c r="D17" s="6"/>
      <c r="E17" s="62"/>
      <c r="F17" s="13">
        <v>2817</v>
      </c>
      <c r="G17" s="14">
        <v>610.1</v>
      </c>
      <c r="H17" s="15"/>
      <c r="I17" s="16">
        <v>1014</v>
      </c>
      <c r="J17" s="17">
        <v>22.8</v>
      </c>
      <c r="K17" s="18">
        <v>53</v>
      </c>
      <c r="L17" s="12">
        <f t="shared" si="0"/>
        <v>7.2801098892805181</v>
      </c>
      <c r="M17" s="14">
        <v>3473</v>
      </c>
      <c r="N17" s="23">
        <f t="shared" si="1"/>
        <v>58.932164392630277</v>
      </c>
      <c r="O17" s="45">
        <f>'[1]610uA'!A7</f>
        <v>2.6875567759999996E-12</v>
      </c>
      <c r="P17" s="46">
        <f>'[1]610uA'!B7</f>
        <v>1.0501231135556023E-13</v>
      </c>
      <c r="Q17" s="46">
        <f>'[1]610uA'!C7</f>
        <v>-4.1193289050000012E-11</v>
      </c>
      <c r="R17" s="46">
        <f>'[1]610uA'!D7</f>
        <v>2.5091016866214961E-13</v>
      </c>
    </row>
    <row r="18" spans="1:20" ht="14" customHeight="1">
      <c r="A18" s="9" t="s">
        <v>63</v>
      </c>
      <c r="B18" s="11">
        <v>4.63</v>
      </c>
      <c r="C18" s="4"/>
      <c r="D18" s="6"/>
      <c r="E18" s="62"/>
      <c r="F18" s="13">
        <v>2769</v>
      </c>
      <c r="G18" s="14">
        <v>600.1</v>
      </c>
      <c r="H18" s="15"/>
      <c r="I18" s="16">
        <v>1014</v>
      </c>
      <c r="J18" s="17">
        <v>23</v>
      </c>
      <c r="K18" s="18">
        <v>47</v>
      </c>
      <c r="L18" s="12">
        <f t="shared" si="0"/>
        <v>6.8556546004010439</v>
      </c>
      <c r="M18" s="14">
        <v>149</v>
      </c>
      <c r="N18" s="23">
        <f t="shared" si="1"/>
        <v>12.206555615733702</v>
      </c>
      <c r="O18" s="45">
        <f>'[1]600uA'!A7</f>
        <v>2.814886073000001E-12</v>
      </c>
      <c r="P18" s="46">
        <f>'[1]600uA'!B7</f>
        <v>9.7678300852641051E-14</v>
      </c>
      <c r="Q18" s="46">
        <f>'[1]600uA'!C7</f>
        <v>-2.8308022750000004E-11</v>
      </c>
      <c r="R18" s="46">
        <f>'[1]600uA'!D7</f>
        <v>2.1171221736550492E-13</v>
      </c>
    </row>
    <row r="19" spans="1:20" ht="15" customHeight="1">
      <c r="A19" s="9" t="s">
        <v>64</v>
      </c>
      <c r="B19" s="11">
        <v>1.127</v>
      </c>
      <c r="C19" s="4"/>
      <c r="D19" s="6"/>
      <c r="E19" s="62"/>
      <c r="F19" s="13">
        <v>2723</v>
      </c>
      <c r="G19" s="14">
        <v>590.1</v>
      </c>
      <c r="H19" s="15"/>
      <c r="I19" s="16">
        <v>1014</v>
      </c>
      <c r="J19" s="17">
        <v>23</v>
      </c>
      <c r="K19" s="18">
        <v>31</v>
      </c>
      <c r="L19" s="12">
        <f t="shared" si="0"/>
        <v>5.5677643628300215</v>
      </c>
      <c r="M19" s="14">
        <v>49</v>
      </c>
      <c r="N19" s="23">
        <f t="shared" si="1"/>
        <v>7</v>
      </c>
      <c r="O19" s="45">
        <f>'[1]590uA'!A7</f>
        <v>3.1138823560000016E-12</v>
      </c>
      <c r="P19" s="46">
        <f>'[1]590uA'!B7</f>
        <v>1.1881775451043787E-13</v>
      </c>
      <c r="Q19" s="46">
        <f>'[1]590uA'!C7</f>
        <v>-1.9365416149999983E-11</v>
      </c>
      <c r="R19" s="46">
        <f>'[1]590uA'!D7</f>
        <v>1.6977721203052446E-13</v>
      </c>
    </row>
    <row r="20" spans="1:20">
      <c r="A20" s="9" t="s">
        <v>65</v>
      </c>
      <c r="B20" s="11">
        <v>0.56599999999999995</v>
      </c>
      <c r="C20" s="4"/>
      <c r="D20" s="6"/>
      <c r="E20" s="62"/>
      <c r="F20" s="13">
        <v>2677</v>
      </c>
      <c r="G20" s="14">
        <v>580.1</v>
      </c>
      <c r="H20" s="15"/>
      <c r="I20" s="16">
        <v>1014</v>
      </c>
      <c r="J20" s="17">
        <v>23</v>
      </c>
      <c r="K20" s="18">
        <v>34</v>
      </c>
      <c r="L20" s="12">
        <f t="shared" si="0"/>
        <v>5.8309518948453007</v>
      </c>
      <c r="M20" s="14">
        <v>43</v>
      </c>
      <c r="N20" s="23">
        <f t="shared" si="1"/>
        <v>6.5574385243020004</v>
      </c>
      <c r="O20" s="45">
        <f>'[1]580uA'!A7</f>
        <v>3.2480329609999992E-12</v>
      </c>
      <c r="P20" s="46">
        <f>'[1]580uA'!B7</f>
        <v>1.2639480632160984E-13</v>
      </c>
      <c r="Q20" s="46">
        <f>'[1]580uA'!C7</f>
        <v>-1.287617160500001E-11</v>
      </c>
      <c r="R20" s="46">
        <f>'[1]580uA'!D7</f>
        <v>1.2827115952312289E-13</v>
      </c>
    </row>
    <row r="21" spans="1:20">
      <c r="A21" s="9" t="s">
        <v>66</v>
      </c>
      <c r="B21" s="11">
        <v>0.44</v>
      </c>
      <c r="C21" s="4"/>
      <c r="D21" s="6"/>
      <c r="E21" s="63"/>
      <c r="F21" s="13"/>
      <c r="G21" s="14"/>
      <c r="H21" s="15"/>
      <c r="I21" s="16"/>
      <c r="J21" s="17"/>
      <c r="K21" s="18"/>
      <c r="L21" s="12"/>
      <c r="M21" s="14"/>
      <c r="N21" s="23"/>
      <c r="O21" s="40"/>
      <c r="P21" s="40"/>
      <c r="Q21" s="40"/>
      <c r="R21" s="40"/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7"/>
      <c r="K23" s="58"/>
      <c r="L23" s="58"/>
      <c r="M23" s="59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53" t="s">
        <v>41</v>
      </c>
      <c r="K24" s="53"/>
      <c r="L24" s="54">
        <v>1.602E-19</v>
      </c>
      <c r="M24" s="54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7"/>
      <c r="K25" s="58"/>
      <c r="L25" s="58"/>
      <c r="M25" s="59"/>
    </row>
    <row r="26" spans="1:20">
      <c r="A26" s="47" t="s">
        <v>0</v>
      </c>
      <c r="B26" s="48"/>
      <c r="D26" s="5"/>
      <c r="E26" s="56" t="s">
        <v>89</v>
      </c>
      <c r="F26" s="56"/>
      <c r="G26" s="56"/>
      <c r="H26" s="56"/>
      <c r="I26" s="56"/>
      <c r="J26" s="56"/>
      <c r="K26" s="56"/>
      <c r="L26" s="56"/>
      <c r="M26" s="56"/>
    </row>
    <row r="27" spans="1:20">
      <c r="A27" s="49"/>
      <c r="B27" s="50"/>
      <c r="E27" s="56"/>
      <c r="F27" s="56"/>
      <c r="G27" s="56"/>
      <c r="H27" s="56"/>
      <c r="I27" s="56"/>
      <c r="J27" s="56"/>
      <c r="K27" s="56"/>
      <c r="L27" s="56"/>
      <c r="M27" s="56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720.2</v>
      </c>
      <c r="F30" s="29">
        <f>F6</f>
        <v>3322</v>
      </c>
      <c r="G30" s="29">
        <f>E30*'Data Summary'!$B$18</f>
        <v>3334.5260000000003</v>
      </c>
      <c r="H30" s="31">
        <f>(M6-K6)/$B$42</f>
        <v>1735.5166666666667</v>
      </c>
      <c r="I30" s="32">
        <f>(1/$B$42)*SQRT(N6^2+L6^2)</f>
        <v>5.4003343517888878</v>
      </c>
      <c r="J30" s="33">
        <f>Q6-O6</f>
        <v>-2.1513528755215003E-9</v>
      </c>
      <c r="K30" s="33">
        <f>SQRT(P6^2+R6^2)</f>
        <v>1.3040708204169035E-11</v>
      </c>
      <c r="L30" s="32">
        <f>ABS(J30)/($H$30*$F$24*$L$24)</f>
        <v>22363.730607804231</v>
      </c>
      <c r="M30" s="33">
        <f>SQRT( ( 1 / ($H$30*$F$24*$L$24 ) )^2 * (K30^2+J30^2*( ($I$30/$H$30)^2+($F$25/$F$24)^2)))</f>
        <v>241.56492071281679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710.2</v>
      </c>
      <c r="F31" s="43">
        <f t="shared" ref="F31:F45" si="3">F7</f>
        <v>3276</v>
      </c>
      <c r="G31" s="43">
        <f>E31*'Data Summary'!$B$18</f>
        <v>3288.2260000000001</v>
      </c>
      <c r="H31" s="31">
        <f>(M7-K7)/$B$42</f>
        <v>1692.7833333333333</v>
      </c>
      <c r="I31" s="32">
        <f t="shared" ref="I31:I45" si="4">(1/$B$42)*SQRT(N7^2+L7^2)</f>
        <v>5.3308066931750586</v>
      </c>
      <c r="J31" s="33">
        <f t="shared" ref="J31:J45" si="5">Q7-O7</f>
        <v>-1.4811291981634996E-9</v>
      </c>
      <c r="K31" s="33">
        <f t="shared" ref="K31:K45" si="6">SQRT(P7^2+R7^2)</f>
        <v>9.141837638965861E-12</v>
      </c>
      <c r="L31" s="33">
        <f>ABS(J31)/($H$30*$F$24*$L$24)</f>
        <v>15396.625425781091</v>
      </c>
      <c r="M31" s="33">
        <f t="shared" ref="M31:M45" si="7">SQRT( ( 1 / ($H$30*$F$24*$L$24 ) )^2 * (K31^2+J31^2*( ($I$30/$H$30)^2+($F$25/$F$24)^2)))</f>
        <v>167.27011717179192</v>
      </c>
    </row>
    <row r="32" spans="1:20">
      <c r="A32" s="47" t="s">
        <v>52</v>
      </c>
      <c r="B32" s="48"/>
      <c r="D32" s="2">
        <v>0</v>
      </c>
      <c r="E32" s="43">
        <f t="shared" si="2"/>
        <v>700.1</v>
      </c>
      <c r="F32" s="43">
        <f t="shared" si="3"/>
        <v>3230</v>
      </c>
      <c r="G32" s="43">
        <f>E32*'Data Summary'!$B$18</f>
        <v>3241.4630000000002</v>
      </c>
      <c r="H32" s="31">
        <f t="shared" ref="H32:H45" si="8">(M8-K8)/$B$42</f>
        <v>1662.5333333333333</v>
      </c>
      <c r="I32" s="32">
        <f t="shared" si="4"/>
        <v>5.280046296093329</v>
      </c>
      <c r="J32" s="33">
        <f t="shared" si="5"/>
        <v>-1.0465181174620229E-9</v>
      </c>
      <c r="K32" s="33">
        <f t="shared" si="6"/>
        <v>6.2016274785154549E-12</v>
      </c>
      <c r="L32" s="32">
        <f t="shared" ref="L32:L45" si="9">ABS(J32)/($H$30*$F$24*$L$24)</f>
        <v>10878.758906269075</v>
      </c>
      <c r="M32" s="33">
        <f t="shared" si="7"/>
        <v>116.68656499206966</v>
      </c>
    </row>
    <row r="33" spans="1:14">
      <c r="A33" s="49"/>
      <c r="B33" s="50"/>
      <c r="D33" s="2">
        <v>0</v>
      </c>
      <c r="E33" s="43">
        <f t="shared" si="2"/>
        <v>690.3</v>
      </c>
      <c r="F33" s="43">
        <f t="shared" si="3"/>
        <v>3187.8</v>
      </c>
      <c r="G33" s="43">
        <f>E33*'Data Summary'!$B$18</f>
        <v>3196.0889999999999</v>
      </c>
      <c r="H33" s="31">
        <f t="shared" si="8"/>
        <v>1636.5333333333333</v>
      </c>
      <c r="I33" s="32">
        <f t="shared" si="4"/>
        <v>5.2373657500693991</v>
      </c>
      <c r="J33" s="33">
        <f t="shared" si="5"/>
        <v>-7.3008777439099936E-10</v>
      </c>
      <c r="K33" s="33">
        <f t="shared" si="6"/>
        <v>4.3338737939633609E-12</v>
      </c>
      <c r="L33" s="32">
        <f t="shared" si="9"/>
        <v>7589.404087218275</v>
      </c>
      <c r="M33" s="33">
        <f t="shared" si="7"/>
        <v>81.447172723425666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680.25</v>
      </c>
      <c r="F34" s="43">
        <f t="shared" si="3"/>
        <v>3138.8</v>
      </c>
      <c r="G34" s="43">
        <f>E34*'Data Summary'!$B$18</f>
        <v>3149.5574999999999</v>
      </c>
      <c r="H34" s="31">
        <f t="shared" si="8"/>
        <v>1592.05</v>
      </c>
      <c r="I34" s="32">
        <f t="shared" si="4"/>
        <v>5.1644350019037795</v>
      </c>
      <c r="J34" s="33">
        <f t="shared" si="5"/>
        <v>-5.0066773952250002E-10</v>
      </c>
      <c r="K34" s="33">
        <f t="shared" si="6"/>
        <v>2.7203458057119E-12</v>
      </c>
      <c r="L34" s="32">
        <f t="shared" si="9"/>
        <v>5204.5383061508783</v>
      </c>
      <c r="M34" s="33">
        <f t="shared" si="7"/>
        <v>54.450074335921876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670.2</v>
      </c>
      <c r="F35" s="43">
        <f t="shared" si="3"/>
        <v>3092</v>
      </c>
      <c r="G35" s="43">
        <f>E35*'Data Summary'!$B$18</f>
        <v>3103.0260000000003</v>
      </c>
      <c r="H35" s="31">
        <f t="shared" si="8"/>
        <v>1539.1</v>
      </c>
      <c r="I35" s="32">
        <f t="shared" si="4"/>
        <v>5.0737341059399022</v>
      </c>
      <c r="J35" s="33">
        <f t="shared" si="5"/>
        <v>-3.4952904493949987E-10</v>
      </c>
      <c r="K35" s="33">
        <f t="shared" si="6"/>
        <v>1.9730678532511637E-12</v>
      </c>
      <c r="L35" s="32">
        <f t="shared" si="9"/>
        <v>3633.422247726442</v>
      </c>
      <c r="M35" s="33">
        <f t="shared" si="7"/>
        <v>38.417709489798263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660.1</v>
      </c>
      <c r="F36" s="43">
        <f t="shared" si="3"/>
        <v>3046</v>
      </c>
      <c r="G36" s="43">
        <f>E36*'Data Summary'!$B$18</f>
        <v>3056.2629999999999</v>
      </c>
      <c r="H36" s="31">
        <f t="shared" si="8"/>
        <v>1437.55</v>
      </c>
      <c r="I36" s="32">
        <f t="shared" si="4"/>
        <v>4.9033718557290307</v>
      </c>
      <c r="J36" s="33">
        <f t="shared" si="5"/>
        <v>-2.4667656269800006E-10</v>
      </c>
      <c r="K36" s="33">
        <f t="shared" si="6"/>
        <v>1.3639444167311135E-12</v>
      </c>
      <c r="L36" s="32">
        <f t="shared" si="9"/>
        <v>2564.2507364580747</v>
      </c>
      <c r="M36" s="33">
        <f t="shared" si="7"/>
        <v>26.955748661688705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650.1</v>
      </c>
      <c r="F37" s="43">
        <f t="shared" si="3"/>
        <v>2999.8</v>
      </c>
      <c r="G37" s="43">
        <f>E37*'Data Summary'!$B$18</f>
        <v>3009.9630000000002</v>
      </c>
      <c r="H37" s="31">
        <f t="shared" si="8"/>
        <v>1196.6833333333334</v>
      </c>
      <c r="I37" s="32">
        <f t="shared" si="4"/>
        <v>4.4743404231486714</v>
      </c>
      <c r="J37" s="33">
        <f t="shared" si="5"/>
        <v>-1.7162051588349992E-10</v>
      </c>
      <c r="K37" s="33">
        <f t="shared" si="6"/>
        <v>1.0855750372074318E-12</v>
      </c>
      <c r="L37" s="32">
        <f t="shared" si="9"/>
        <v>1784.0285653094488</v>
      </c>
      <c r="M37" s="33">
        <f t="shared" si="7"/>
        <v>19.538426396173733</v>
      </c>
    </row>
    <row r="38" spans="1:14">
      <c r="A38" s="47" t="s">
        <v>11</v>
      </c>
      <c r="B38" s="48"/>
      <c r="D38" s="2">
        <v>0</v>
      </c>
      <c r="E38" s="43">
        <f t="shared" si="2"/>
        <v>640.1</v>
      </c>
      <c r="F38" s="43">
        <f t="shared" si="3"/>
        <v>2953.8</v>
      </c>
      <c r="G38" s="43">
        <f>E38*'Data Summary'!$B$18</f>
        <v>2963.663</v>
      </c>
      <c r="H38" s="31">
        <f t="shared" si="8"/>
        <v>709.88333333333333</v>
      </c>
      <c r="I38" s="32">
        <f t="shared" si="4"/>
        <v>3.4466972919335728</v>
      </c>
      <c r="J38" s="33">
        <f t="shared" si="5"/>
        <v>-1.2248392906349998E-10</v>
      </c>
      <c r="K38" s="33">
        <f t="shared" si="6"/>
        <v>6.8902962768896306E-13</v>
      </c>
      <c r="L38" s="32">
        <f t="shared" si="9"/>
        <v>1273.2442104355007</v>
      </c>
      <c r="M38" s="33">
        <f t="shared" si="7"/>
        <v>13.449335627307134</v>
      </c>
    </row>
    <row r="39" spans="1:14">
      <c r="A39" s="51"/>
      <c r="B39" s="52"/>
      <c r="D39" s="2">
        <v>0</v>
      </c>
      <c r="E39" s="43">
        <f t="shared" si="2"/>
        <v>630.1</v>
      </c>
      <c r="F39" s="43">
        <f t="shared" si="3"/>
        <v>2908</v>
      </c>
      <c r="G39" s="43">
        <f>E39*'Data Summary'!$B$18</f>
        <v>2917.3629999999998</v>
      </c>
      <c r="H39" s="31">
        <f t="shared" si="8"/>
        <v>522.16666666666663</v>
      </c>
      <c r="I39" s="32">
        <f t="shared" si="4"/>
        <v>2.9573824762974281</v>
      </c>
      <c r="J39" s="33">
        <f t="shared" si="5"/>
        <v>-8.5502733657999943E-11</v>
      </c>
      <c r="K39" s="33">
        <f t="shared" si="6"/>
        <v>5.2684440403502431E-13</v>
      </c>
      <c r="L39" s="32">
        <f t="shared" si="9"/>
        <v>888.81750805052275</v>
      </c>
      <c r="M39" s="33">
        <f t="shared" si="7"/>
        <v>9.6508913274501982</v>
      </c>
      <c r="N39" s="3"/>
    </row>
    <row r="40" spans="1:14">
      <c r="A40" s="49"/>
      <c r="B40" s="50"/>
      <c r="D40" s="2">
        <v>0</v>
      </c>
      <c r="E40" s="43">
        <f t="shared" si="2"/>
        <v>620.1</v>
      </c>
      <c r="F40" s="43">
        <f t="shared" si="3"/>
        <v>2862</v>
      </c>
      <c r="G40" s="43">
        <f>E40*'Data Summary'!$B$18</f>
        <v>2871.0630000000001</v>
      </c>
      <c r="H40" s="31">
        <f t="shared" si="8"/>
        <v>258.83333333333331</v>
      </c>
      <c r="I40" s="32">
        <f t="shared" si="4"/>
        <v>2.0853989759489404</v>
      </c>
      <c r="J40" s="33">
        <f t="shared" si="5"/>
        <v>-6.1454556505500036E-11</v>
      </c>
      <c r="K40" s="33">
        <f t="shared" si="6"/>
        <v>3.8391035130683619E-13</v>
      </c>
      <c r="L40" s="32">
        <f t="shared" si="9"/>
        <v>638.83204003803178</v>
      </c>
      <c r="M40" s="33">
        <f t="shared" si="7"/>
        <v>6.9675983232101331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610.1</v>
      </c>
      <c r="F41" s="43">
        <f t="shared" si="3"/>
        <v>2817</v>
      </c>
      <c r="G41" s="43">
        <f>E41*'Data Summary'!$B$18</f>
        <v>2824.7629999999999</v>
      </c>
      <c r="H41" s="31">
        <f t="shared" si="8"/>
        <v>57</v>
      </c>
      <c r="I41" s="32">
        <f t="shared" si="4"/>
        <v>0.98966885595356813</v>
      </c>
      <c r="J41" s="33">
        <f t="shared" si="5"/>
        <v>-4.388084582600001E-11</v>
      </c>
      <c r="K41" s="33">
        <f t="shared" si="6"/>
        <v>2.7199907770855674E-13</v>
      </c>
      <c r="L41" s="32">
        <f t="shared" si="9"/>
        <v>456.14990737276082</v>
      </c>
      <c r="M41" s="33">
        <f t="shared" si="7"/>
        <v>4.9624925813452272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600.1</v>
      </c>
      <c r="F42" s="43">
        <f t="shared" si="3"/>
        <v>2769</v>
      </c>
      <c r="G42" s="43">
        <f>E42*'Data Summary'!$B$18</f>
        <v>2778.4630000000002</v>
      </c>
      <c r="H42" s="31">
        <f t="shared" si="8"/>
        <v>1.7</v>
      </c>
      <c r="I42" s="32">
        <f t="shared" si="4"/>
        <v>0.23333333333333331</v>
      </c>
      <c r="J42" s="33">
        <f t="shared" si="5"/>
        <v>-3.1122908823000006E-11</v>
      </c>
      <c r="K42" s="33">
        <f t="shared" si="6"/>
        <v>2.3315898747266392E-13</v>
      </c>
      <c r="L42" s="32">
        <f t="shared" si="9"/>
        <v>323.52867656827584</v>
      </c>
      <c r="M42" s="33">
        <f t="shared" si="7"/>
        <v>3.77372874941564</v>
      </c>
      <c r="N42" s="3"/>
    </row>
    <row r="43" spans="1:14">
      <c r="A43" s="47" t="s">
        <v>12</v>
      </c>
      <c r="B43" s="48"/>
      <c r="D43" s="2">
        <v>0</v>
      </c>
      <c r="E43" s="43">
        <f t="shared" si="2"/>
        <v>590.1</v>
      </c>
      <c r="F43" s="43">
        <f t="shared" si="3"/>
        <v>2723</v>
      </c>
      <c r="G43" s="43">
        <f>E43*'Data Summary'!$B$18</f>
        <v>2732.163</v>
      </c>
      <c r="H43" s="31">
        <f t="shared" si="8"/>
        <v>0.3</v>
      </c>
      <c r="I43" s="32">
        <f t="shared" si="4"/>
        <v>0.14907119849998599</v>
      </c>
      <c r="J43" s="33">
        <f t="shared" si="5"/>
        <v>-2.2479298505999985E-11</v>
      </c>
      <c r="K43" s="33">
        <f t="shared" si="6"/>
        <v>2.0722442064525198E-13</v>
      </c>
      <c r="L43" s="32">
        <f t="shared" si="9"/>
        <v>233.67667004360564</v>
      </c>
      <c r="M43" s="33">
        <f t="shared" si="7"/>
        <v>3.0008300366925043</v>
      </c>
      <c r="N43" s="3"/>
    </row>
    <row r="44" spans="1:14">
      <c r="A44" s="49"/>
      <c r="B44" s="50"/>
      <c r="D44" s="2">
        <v>0</v>
      </c>
      <c r="E44" s="43">
        <f t="shared" si="2"/>
        <v>580.1</v>
      </c>
      <c r="F44" s="43">
        <f t="shared" si="3"/>
        <v>2677</v>
      </c>
      <c r="G44" s="43">
        <f>E44*'Data Summary'!$B$18</f>
        <v>2685.8629999999998</v>
      </c>
      <c r="H44" s="31">
        <f t="shared" si="8"/>
        <v>0.15</v>
      </c>
      <c r="I44" s="32">
        <f t="shared" si="4"/>
        <v>0.14624940645653536</v>
      </c>
      <c r="J44" s="33">
        <f t="shared" si="5"/>
        <v>-1.612420456600001E-11</v>
      </c>
      <c r="K44" s="33">
        <f t="shared" si="6"/>
        <v>1.8008091911827778E-13</v>
      </c>
      <c r="L44" s="32">
        <f t="shared" si="9"/>
        <v>167.6142353409783</v>
      </c>
      <c r="M44" s="33">
        <f t="shared" si="7"/>
        <v>2.3979046716875398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0</v>
      </c>
      <c r="F45" s="43">
        <f t="shared" si="3"/>
        <v>0</v>
      </c>
      <c r="G45" s="43">
        <f>E45*'Data Summary'!$B$18</f>
        <v>0</v>
      </c>
      <c r="H45" s="31">
        <f t="shared" si="8"/>
        <v>0</v>
      </c>
      <c r="I45" s="32">
        <f t="shared" si="4"/>
        <v>0</v>
      </c>
      <c r="J45" s="33">
        <f t="shared" si="5"/>
        <v>0</v>
      </c>
      <c r="K45" s="33">
        <f t="shared" si="6"/>
        <v>0</v>
      </c>
      <c r="L45" s="32">
        <f t="shared" si="9"/>
        <v>0</v>
      </c>
      <c r="M45" s="33">
        <f t="shared" si="7"/>
        <v>0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5" t="s">
        <v>76</v>
      </c>
      <c r="F47" s="55"/>
      <c r="H47" s="60" t="s">
        <v>86</v>
      </c>
      <c r="I47" s="60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295.63</v>
      </c>
      <c r="H48" s="34" t="s">
        <v>87</v>
      </c>
      <c r="I48" s="34">
        <v>964.4</v>
      </c>
      <c r="L48" s="35" t="str">
        <f>CONCATENATE(E30,",",L30,",",D30,",",M30)</f>
        <v>720.2,22363.7306078042,0,241.564920712817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0.43081318457076029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710.2,15396.6254257811,167.270117171792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1013.6666666666666</v>
      </c>
      <c r="L50" s="35" t="str">
        <f t="shared" si="10"/>
        <v>700.1,10878.7589062691,116.68656499207</v>
      </c>
    </row>
    <row r="51" spans="1:14">
      <c r="A51"/>
      <c r="B51"/>
      <c r="E51" s="8" t="s">
        <v>91</v>
      </c>
      <c r="F51" s="30">
        <f>_xlfn.STDEV.P(I6:I21)</f>
        <v>0.47140452079103173</v>
      </c>
      <c r="H51"/>
      <c r="I51"/>
      <c r="L51" s="35" t="str">
        <f t="shared" si="10"/>
        <v>690.3,7589.40408721827,81.4471727234257</v>
      </c>
    </row>
    <row r="52" spans="1:14">
      <c r="E52" s="8" t="s">
        <v>78</v>
      </c>
      <c r="F52" s="30" t="e">
        <f>EXP(INDEX(LINEST(LN(L30:L45),E30:E45),1,2))</f>
        <v>#VALUE!</v>
      </c>
      <c r="L52" s="35" t="str">
        <f t="shared" si="10"/>
        <v>680.25,5204.53830615088,54.4500743359219</v>
      </c>
    </row>
    <row r="53" spans="1:14">
      <c r="E53" s="8" t="s">
        <v>79</v>
      </c>
      <c r="F53" s="30" t="e">
        <f>INDEX(LINEST(LN(L30:L45),E30:E45),1)</f>
        <v>#VALUE!</v>
      </c>
      <c r="L53" s="35" t="str">
        <f t="shared" si="10"/>
        <v>670.2,3633.42224772644,38.4177094897983</v>
      </c>
      <c r="N53" s="3"/>
    </row>
    <row r="54" spans="1:14">
      <c r="L54" s="35" t="str">
        <f t="shared" si="10"/>
        <v>660.1,2564.25073645807,26.9557486616887</v>
      </c>
      <c r="N54" s="3"/>
    </row>
    <row r="55" spans="1:14">
      <c r="L55" s="35" t="str">
        <f t="shared" si="10"/>
        <v>650.1,1784.02856530945,19.5384263961737</v>
      </c>
      <c r="N55" s="3"/>
    </row>
    <row r="56" spans="1:14">
      <c r="L56" s="35" t="str">
        <f t="shared" si="10"/>
        <v>640.1,1273.2442104355,13.4493356273071</v>
      </c>
      <c r="N56" s="3"/>
    </row>
    <row r="57" spans="1:14">
      <c r="L57" s="35" t="str">
        <f t="shared" si="10"/>
        <v>630.1,888.817508050523,9.6508913274502</v>
      </c>
      <c r="N57" s="3"/>
    </row>
    <row r="58" spans="1:14">
      <c r="L58" s="35" t="str">
        <f t="shared" si="10"/>
        <v>620.1,638.832040038032,6.96759832321013</v>
      </c>
      <c r="N58" s="3"/>
    </row>
    <row r="59" spans="1:14">
      <c r="L59" s="35" t="str">
        <f t="shared" si="10"/>
        <v>610.1,456.149907372761,4.96249258134523</v>
      </c>
      <c r="N59" s="3"/>
    </row>
    <row r="60" spans="1:14">
      <c r="L60" s="35" t="str">
        <f t="shared" si="10"/>
        <v>600.1,323.528676568276,3.77372874941564</v>
      </c>
    </row>
    <row r="61" spans="1:14">
      <c r="L61" s="35" t="str">
        <f t="shared" si="10"/>
        <v>590.1,233.676670043606,3.0008300366925</v>
      </c>
    </row>
    <row r="62" spans="1:14">
      <c r="L62" s="35" t="str">
        <f t="shared" si="10"/>
        <v>580.1,167.614235340978,2.39790467168754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2018-07-14T10:27:41Z</dcterms:modified>
</cp:coreProperties>
</file>