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B1EEA39C-39C3-8B42-9BFB-3EDEE47841BD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E43" i="1"/>
  <c r="E44" i="1"/>
  <c r="E4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31" i="1"/>
  <c r="G32" i="1"/>
  <c r="G33" i="1"/>
  <c r="G35" i="1"/>
  <c r="G36" i="1"/>
  <c r="G37" i="1"/>
  <c r="G39" i="1"/>
  <c r="G40" i="1"/>
  <c r="G41" i="1"/>
  <c r="G42" i="1"/>
  <c r="G43" i="1"/>
  <c r="G44" i="1"/>
  <c r="G45" i="1"/>
  <c r="G30" i="1"/>
  <c r="F30" i="1"/>
  <c r="E30" i="1"/>
  <c r="R20" i="1" l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A7" i="25"/>
  <c r="H30" i="1"/>
  <c r="C7" i="14"/>
  <c r="J30" i="1" s="1"/>
  <c r="A7" i="14"/>
  <c r="I33" i="1"/>
  <c r="I37" i="1"/>
  <c r="I41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B7" i="38"/>
  <c r="K45" i="1" s="1"/>
  <c r="B7" i="37"/>
  <c r="K44" i="1" s="1"/>
  <c r="B7" i="36"/>
  <c r="K43" i="1" s="1"/>
  <c r="B7" i="35"/>
  <c r="K42" i="1" s="1"/>
  <c r="B7" i="34"/>
  <c r="K41" i="1" s="1"/>
  <c r="B7" i="33"/>
  <c r="K40" i="1" s="1"/>
  <c r="B7" i="32"/>
  <c r="K39" i="1" s="1"/>
  <c r="B7" i="31"/>
  <c r="K38" i="1" s="1"/>
  <c r="B7" i="30"/>
  <c r="K37" i="1" s="1"/>
  <c r="B7" i="29"/>
  <c r="K36" i="1" s="1"/>
  <c r="B7" i="28"/>
  <c r="K35" i="1" s="1"/>
  <c r="B7" i="39"/>
  <c r="K34" i="1" s="1"/>
  <c r="B7" i="27"/>
  <c r="K33" i="1" s="1"/>
  <c r="B7" i="26"/>
  <c r="K32" i="1" s="1"/>
  <c r="B7" i="25"/>
  <c r="K31" i="1" s="1"/>
  <c r="M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D7" i="14"/>
  <c r="B7" i="14"/>
  <c r="K30" i="1" s="1"/>
  <c r="M30" i="1" s="1"/>
  <c r="I30" i="1"/>
  <c r="I49" i="1"/>
  <c r="F51" i="1"/>
  <c r="F49" i="1"/>
  <c r="F48" i="1"/>
  <c r="H31" i="1"/>
  <c r="F50" i="1"/>
  <c r="I31" i="1"/>
  <c r="I32" i="1"/>
  <c r="I34" i="1"/>
  <c r="I35" i="1"/>
  <c r="I36" i="1"/>
  <c r="I38" i="1"/>
  <c r="I39" i="1"/>
  <c r="I40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1" i="1" l="1"/>
  <c r="L49" i="1" s="1"/>
  <c r="L30" i="1"/>
  <c r="J32" i="1"/>
  <c r="L32" i="1" s="1"/>
  <c r="J36" i="1"/>
  <c r="L36" i="1" s="1"/>
  <c r="J40" i="1"/>
  <c r="L40" i="1" s="1"/>
  <c r="J44" i="1"/>
  <c r="L44" i="1" s="1"/>
  <c r="J33" i="1"/>
  <c r="L33" i="1" s="1"/>
  <c r="J37" i="1"/>
  <c r="L37" i="1" s="1"/>
  <c r="J41" i="1"/>
  <c r="L41" i="1" s="1"/>
  <c r="J45" i="1"/>
  <c r="L45" i="1" s="1"/>
  <c r="L63" i="1" s="1"/>
  <c r="M36" i="1"/>
  <c r="M44" i="1"/>
  <c r="J34" i="1"/>
  <c r="L34" i="1" s="1"/>
  <c r="J38" i="1"/>
  <c r="L38" i="1" s="1"/>
  <c r="J42" i="1"/>
  <c r="L42" i="1" s="1"/>
  <c r="M41" i="1"/>
  <c r="M45" i="1"/>
  <c r="J35" i="1"/>
  <c r="L35" i="1" s="1"/>
  <c r="J39" i="1"/>
  <c r="L39" i="1" s="1"/>
  <c r="J43" i="1"/>
  <c r="L43" i="1" s="1"/>
  <c r="L59" i="1"/>
  <c r="M35" i="1" l="1"/>
  <c r="L53" i="1" s="1"/>
  <c r="M37" i="1"/>
  <c r="L55" i="1" s="1"/>
  <c r="M40" i="1"/>
  <c r="M32" i="1"/>
  <c r="L50" i="1" s="1"/>
  <c r="L62" i="1"/>
  <c r="M34" i="1"/>
  <c r="L52" i="1" s="1"/>
  <c r="L48" i="1"/>
  <c r="L54" i="1"/>
  <c r="F52" i="1"/>
  <c r="M33" i="1"/>
  <c r="L51" i="1" s="1"/>
  <c r="M43" i="1"/>
  <c r="L61" i="1" s="1"/>
  <c r="M42" i="1"/>
  <c r="L60" i="1" s="1"/>
  <c r="L58" i="1"/>
  <c r="F53" i="1"/>
  <c r="M39" i="1"/>
  <c r="L57" i="1" s="1"/>
  <c r="M38" i="1"/>
  <c r="L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<sst xmlns="http://schemas.openxmlformats.org/spreadsheetml/2006/main" count="459" uniqueCount="103">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</sst>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405.92889519133712</c:v>
                  </c:pt>
                  <c:pt idx="1">
                    <c:v>271.12296401360743</c:v>
                  </c:pt>
                  <c:pt idx="2">
                    <c:v>186.17316106598361</c:v>
                  </c:pt>
                  <c:pt idx="3">
                    <c:v>130.16228362396549</c:v>
                  </c:pt>
                  <c:pt idx="4">
                    <c:v>88.757915547201904</c:v>
                  </c:pt>
                  <c:pt idx="5">
                    <c:v>61.668677380078762</c:v>
                  </c:pt>
                  <c:pt idx="6">
                    <c:v>44.208334933350109</c:v>
                  </c:pt>
                  <c:pt idx="7">
                    <c:v>30.738606585193452</c:v>
                  </c:pt>
                  <c:pt idx="8">
                    <c:v>21.459091182641508</c:v>
                  </c:pt>
                  <c:pt idx="9">
                    <c:v>15.775154357516859</c:v>
                  </c:pt>
                  <c:pt idx="10">
                    <c:v>11.426165222783954</c:v>
                  </c:pt>
                  <c:pt idx="11">
                    <c:v>8.0728466924539362</c:v>
                  </c:pt>
                  <c:pt idx="12">
                    <c:v>5.8772146951370505</c:v>
                  </c:pt>
                  <c:pt idx="13">
                    <c:v>4.4362899282639594</c:v>
                  </c:pt>
                  <c:pt idx="14">
                    <c:v>3.2329014967459675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405.92889519133712</c:v>
                  </c:pt>
                  <c:pt idx="1">
                    <c:v>271.12296401360743</c:v>
                  </c:pt>
                  <c:pt idx="2">
                    <c:v>186.17316106598361</c:v>
                  </c:pt>
                  <c:pt idx="3">
                    <c:v>130.16228362396549</c:v>
                  </c:pt>
                  <c:pt idx="4">
                    <c:v>88.757915547201904</c:v>
                  </c:pt>
                  <c:pt idx="5">
                    <c:v>61.668677380078762</c:v>
                  </c:pt>
                  <c:pt idx="6">
                    <c:v>44.208334933350109</c:v>
                  </c:pt>
                  <c:pt idx="7">
                    <c:v>30.738606585193452</c:v>
                  </c:pt>
                  <c:pt idx="8">
                    <c:v>21.459091182641508</c:v>
                  </c:pt>
                  <c:pt idx="9">
                    <c:v>15.775154357516859</c:v>
                  </c:pt>
                  <c:pt idx="10">
                    <c:v>11.426165222783954</c:v>
                  </c:pt>
                  <c:pt idx="11">
                    <c:v>8.0728466924539362</c:v>
                  </c:pt>
                  <c:pt idx="12">
                    <c:v>5.8772146951370505</c:v>
                  </c:pt>
                  <c:pt idx="13">
                    <c:v>4.4362899282639594</c:v>
                  </c:pt>
                  <c:pt idx="14">
                    <c:v>3.2329014967459675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36553.028950878484</c:v>
                </c:pt>
                <c:pt idx="1">
                  <c:v>25349.870080599838</c:v>
                </c:pt>
                <c:pt idx="2" formatCode="General">
                  <c:v>17401.927997298124</c:v>
                </c:pt>
                <c:pt idx="3" formatCode="General">
                  <c:v>11900.512308285657</c:v>
                </c:pt>
                <c:pt idx="4" formatCode="General">
                  <c:v>8271.4024017103002</c:v>
                </c:pt>
                <c:pt idx="5" formatCode="General">
                  <c:v>5696.2696409951222</c:v>
                </c:pt>
                <c:pt idx="6" formatCode="General">
                  <c:v>4026.4719501318486</c:v>
                </c:pt>
                <c:pt idx="7" formatCode="General">
                  <c:v>2870.7451551075833</c:v>
                </c:pt>
                <c:pt idx="8" formatCode="General">
                  <c:v>2003.4182262919637</c:v>
                </c:pt>
                <c:pt idx="9" formatCode="General">
                  <c:v>1430.3499144975942</c:v>
                </c:pt>
                <c:pt idx="10" formatCode="General">
                  <c:v>1024.6607396091961</c:v>
                </c:pt>
                <c:pt idx="11" formatCode="General">
                  <c:v>731.27808642983405</c:v>
                </c:pt>
                <c:pt idx="12" formatCode="General">
                  <c:v>525.84538674839735</c:v>
                </c:pt>
                <c:pt idx="13" formatCode="General">
                  <c:v>373.4488498354342</c:v>
                </c:pt>
                <c:pt idx="14" formatCode="General">
                  <c:v>264.91922278337694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124E-98D8-059DE310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5.5014644514993565</c:v>
                  </c:pt>
                  <c:pt idx="1">
                    <c:v>5.4808758424178885</c:v>
                  </c:pt>
                  <c:pt idx="2">
                    <c:v>5.4391584316366854</c:v>
                  </c:pt>
                  <c:pt idx="3">
                    <c:v>5.354852420416873</c:v>
                  </c:pt>
                  <c:pt idx="4">
                    <c:v>5.3315622059163443</c:v>
                  </c:pt>
                  <c:pt idx="5">
                    <c:v>5.2695139982523793</c:v>
                  </c:pt>
                  <c:pt idx="6">
                    <c:v>5.1935857876166187</c:v>
                  </c:pt>
                  <c:pt idx="7">
                    <c:v>5.1667741924295036</c:v>
                  </c:pt>
                  <c:pt idx="8">
                    <c:v>5.104028909705657</c:v>
                  </c:pt>
                  <c:pt idx="9">
                    <c:v>4.9943579278132555</c:v>
                  </c:pt>
                  <c:pt idx="10">
                    <c:v>4.8401675820390997</c:v>
                  </c:pt>
                  <c:pt idx="11">
                    <c:v>4.5656324863046089</c:v>
                  </c:pt>
                  <c:pt idx="12">
                    <c:v>3.6259864558183028</c:v>
                  </c:pt>
                  <c:pt idx="13">
                    <c:v>3.0620436167878324</c:v>
                  </c:pt>
                  <c:pt idx="14">
                    <c:v>1.8639861706687753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5.5014644514993565</c:v>
                  </c:pt>
                  <c:pt idx="1">
                    <c:v>5.4808758424178885</c:v>
                  </c:pt>
                  <c:pt idx="2">
                    <c:v>5.4391584316366854</c:v>
                  </c:pt>
                  <c:pt idx="3">
                    <c:v>5.354852420416873</c:v>
                  </c:pt>
                  <c:pt idx="4">
                    <c:v>5.3315622059163443</c:v>
                  </c:pt>
                  <c:pt idx="5">
                    <c:v>5.2695139982523793</c:v>
                  </c:pt>
                  <c:pt idx="6">
                    <c:v>5.1935857876166187</c:v>
                  </c:pt>
                  <c:pt idx="7">
                    <c:v>5.1667741924295036</c:v>
                  </c:pt>
                  <c:pt idx="8">
                    <c:v>5.104028909705657</c:v>
                  </c:pt>
                  <c:pt idx="9">
                    <c:v>4.9943579278132555</c:v>
                  </c:pt>
                  <c:pt idx="10">
                    <c:v>4.8401675820390997</c:v>
                  </c:pt>
                  <c:pt idx="11">
                    <c:v>4.5656324863046089</c:v>
                  </c:pt>
                  <c:pt idx="12">
                    <c:v>3.6259864558183028</c:v>
                  </c:pt>
                  <c:pt idx="13">
                    <c:v>3.0620436167878324</c:v>
                  </c:pt>
                  <c:pt idx="14">
                    <c:v>1.8639861706687753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1802.9</c:v>
                </c:pt>
                <c:pt idx="1">
                  <c:v>1789.8</c:v>
                </c:pt>
                <c:pt idx="2">
                  <c:v>1763.4</c:v>
                </c:pt>
                <c:pt idx="3">
                  <c:v>1709.4</c:v>
                </c:pt>
                <c:pt idx="4">
                  <c:v>1695.5</c:v>
                </c:pt>
                <c:pt idx="5">
                  <c:v>1656.2</c:v>
                </c:pt>
                <c:pt idx="6">
                  <c:v>1609.4</c:v>
                </c:pt>
                <c:pt idx="7">
                  <c:v>1593.7</c:v>
                </c:pt>
                <c:pt idx="8">
                  <c:v>1556.3</c:v>
                </c:pt>
                <c:pt idx="9">
                  <c:v>1490.5833333333333</c:v>
                </c:pt>
                <c:pt idx="10">
                  <c:v>1400.4</c:v>
                </c:pt>
                <c:pt idx="11">
                  <c:v>1246.3</c:v>
                </c:pt>
                <c:pt idx="12">
                  <c:v>785.5</c:v>
                </c:pt>
                <c:pt idx="13">
                  <c:v>559.6</c:v>
                </c:pt>
                <c:pt idx="14">
                  <c:v>207.1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124E-98D8-059DE310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7_QC5_20182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3.2218849560000002E-12</v>
          </cell>
          <cell r="B7">
            <v>1.2207377650045718E-13</v>
          </cell>
          <cell r="C7">
            <v>-2.3252368450000006E-11</v>
          </cell>
          <cell r="D7">
            <v>1.8360821842455933E-13</v>
          </cell>
        </row>
      </sheetData>
      <sheetData sheetId="5">
        <row r="7">
          <cell r="A7">
            <v>3.0354384930000008E-12</v>
          </cell>
          <cell r="B7">
            <v>1.151033873300626E-13</v>
          </cell>
          <cell r="C7">
            <v>-3.4284539200000013E-11</v>
          </cell>
          <cell r="D7">
            <v>2.692294433915735E-13</v>
          </cell>
        </row>
      </sheetData>
      <sheetData sheetId="6">
        <row r="7">
          <cell r="A7">
            <v>2.9876900485000027E-12</v>
          </cell>
          <cell r="B7">
            <v>1.0546013080750612E-13</v>
          </cell>
          <cell r="C7">
            <v>-4.9561777200000026E-11</v>
          </cell>
          <cell r="D7">
            <v>3.37832449537925E-13</v>
          </cell>
        </row>
      </sheetData>
      <sheetData sheetId="7">
        <row r="7">
          <cell r="A7">
            <v>2.3646861669999994E-12</v>
          </cell>
          <cell r="B7">
            <v>1.3247268264082763E-13</v>
          </cell>
          <cell r="C7">
            <v>-7.071434964999999E-11</v>
          </cell>
          <cell r="D7">
            <v>4.5649928366079155E-13</v>
          </cell>
        </row>
      </sheetData>
      <sheetData sheetId="8">
        <row r="7">
          <cell r="A7">
            <v>2.8649082350000008E-12</v>
          </cell>
          <cell r="B7">
            <v>1.1830065225204918E-13</v>
          </cell>
          <cell r="C7">
            <v>-9.9532825649999934E-11</v>
          </cell>
          <cell r="D7">
            <v>6.7499361505294564E-13</v>
          </cell>
        </row>
      </sheetData>
      <sheetData sheetId="9">
        <row r="7">
          <cell r="A7">
            <v>2.4249402544999996E-12</v>
          </cell>
          <cell r="B7">
            <v>1.284732040776784E-13</v>
          </cell>
          <cell r="C7">
            <v>-1.4051465355000005E-10</v>
          </cell>
          <cell r="D7">
            <v>9.1823931066772703E-13</v>
          </cell>
        </row>
      </sheetData>
      <sheetData sheetId="10">
        <row r="7">
          <cell r="A7">
            <v>1.5756995094999999E-12</v>
          </cell>
          <cell r="B7">
            <v>1.5623337906681767E-13</v>
          </cell>
          <cell r="C7">
            <v>-1.9863250450000001E-10</v>
          </cell>
          <cell r="D7">
            <v>1.1769914817257273E-12</v>
          </cell>
        </row>
      </sheetData>
      <sheetData sheetId="11">
        <row r="7">
          <cell r="A7">
            <v>1.4188117439999985E-12</v>
          </cell>
          <cell r="B7">
            <v>1.4876955669834674E-13</v>
          </cell>
          <cell r="C7">
            <v>-2.8546423849999996E-10</v>
          </cell>
          <cell r="D7">
            <v>1.6928883659514314E-12</v>
          </cell>
        </row>
      </sheetData>
      <sheetData sheetId="12">
        <row r="7">
          <cell r="A7">
            <v>6.1618267799999974E-13</v>
          </cell>
          <cell r="B7">
            <v>1.5813474962220277E-13</v>
          </cell>
          <cell r="C7">
            <v>-4.017624654999998E-10</v>
          </cell>
          <cell r="D7">
            <v>2.5712059916720688E-12</v>
          </cell>
        </row>
      </sheetData>
      <sheetData sheetId="13">
        <row r="7">
          <cell r="A7">
            <v>-5.7070792700000015E-13</v>
          </cell>
          <cell r="B7">
            <v>1.9708934562599105E-13</v>
          </cell>
          <cell r="C7">
            <v>-5.6981775749999978E-10</v>
          </cell>
          <cell r="D7">
            <v>3.4870609763172323E-12</v>
          </cell>
        </row>
      </sheetData>
      <sheetData sheetId="14">
        <row r="7">
          <cell r="A7">
            <v>-8.4469315900000013E-13</v>
          </cell>
          <cell r="B7">
            <v>2.6130393815494853E-13</v>
          </cell>
          <cell r="C7">
            <v>-8.274332694999992E-10</v>
          </cell>
          <cell r="D7">
            <v>4.9240662945382467E-12</v>
          </cell>
        </row>
      </sheetData>
      <sheetData sheetId="15">
        <row r="7">
          <cell r="A7">
            <v>-3.3583091480000016E-12</v>
          </cell>
          <cell r="B7">
            <v>3.4268942094900811E-13</v>
          </cell>
          <cell r="C7">
            <v>-1.1926158315000006E-9</v>
          </cell>
          <cell r="D7">
            <v>7.5201812232172617E-12</v>
          </cell>
        </row>
      </sheetData>
      <sheetData sheetId="16">
        <row r="7">
          <cell r="A7">
            <v>-4.125208137244896E-12</v>
          </cell>
          <cell r="B7">
            <v>3.2619634563283945E-13</v>
          </cell>
          <cell r="C7">
            <v>-1.7431573807106606E-9</v>
          </cell>
          <cell r="D7">
            <v>1.0267668288788006E-11</v>
          </cell>
        </row>
      </sheetData>
      <sheetData sheetId="17">
        <row r="7">
          <cell r="A7">
            <v>-9.2882146370000032E-12</v>
          </cell>
          <cell r="B7">
            <v>5.9208216913802301E-13</v>
          </cell>
          <cell r="C7">
            <v>-2.5425845049999998E-9</v>
          </cell>
          <cell r="D7">
            <v>1.4938415515245606E-11</v>
          </cell>
        </row>
      </sheetData>
      <sheetData sheetId="18">
        <row r="7">
          <cell r="A7">
            <v>-2.1877895874999998E-11</v>
          </cell>
          <cell r="B7">
            <v>5.2032958407798942E-12</v>
          </cell>
          <cell r="C7">
            <v>-3.6747428750000002E-9</v>
          </cell>
          <cell r="D7">
            <v>2.3598637419262707E-11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6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4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/>
    </row>
    <row r="2" spans="1:18" ht="16">
      <c r="A2" s="9" t="s">
        <v>53</v>
      </c>
      <c r="B2" s="11" t="s">
        <v>80</v>
      </c>
      <c r="C2" s="36" t="s">
        <v>95</v>
      </c>
      <c r="D2" s="37" t="s">
        <v>93</v>
      </c>
      <c r="E2"/>
      <c r="F2" s="67" t="s">
        <v>7</v>
      </c>
      <c r="G2" s="68"/>
      <c r="H2" s="68"/>
      <c r="I2" s="68"/>
      <c r="J2" s="69"/>
      <c r="K2" s="70" t="s">
        <v>47</v>
      </c>
      <c r="L2" s="68"/>
      <c r="M2" s="68"/>
      <c r="N2" s="69"/>
      <c r="O2" s="70" t="s">
        <v>48</v>
      </c>
      <c r="P2" s="68"/>
      <c r="Q2" s="68"/>
      <c r="R2" s="71"/>
    </row>
    <row r="3" spans="1:18" ht="16">
      <c r="A3" s="47" t="s">
        <v>1</v>
      </c>
      <c r="B3" s="48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9"/>
      <c r="B4" s="50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61" t="s">
        <v>60</v>
      </c>
      <c r="F6" s="42">
        <v>3325</v>
      </c>
      <c r="G6" s="42">
        <v>720.1</v>
      </c>
      <c r="H6" s="44"/>
      <c r="I6" s="42">
        <v>996</v>
      </c>
      <c r="J6" s="20">
        <v>23.8</v>
      </c>
      <c r="K6" s="21">
        <v>392</v>
      </c>
      <c r="L6" s="12">
        <f>SQRT(K6)</f>
        <v>19.798989873223331</v>
      </c>
      <c r="M6" s="42">
        <v>108566</v>
      </c>
      <c r="N6" s="23">
        <f>SQRT(M6)</f>
        <v>329.49355077148323</v>
      </c>
      <c r="O6" s="45">
        <f>'[1]720'!A7</f>
        <v>-2.1877895874999998E-11</v>
      </c>
      <c r="P6" s="46">
        <f>'[1]720'!B7</f>
        <v>5.2032958407798942E-12</v>
      </c>
      <c r="Q6" s="46">
        <f>'[1]720'!C7</f>
        <v>-3.6747428750000002E-9</v>
      </c>
      <c r="R6" s="46">
        <f>'[1]720'!D7</f>
        <v>2.3598637419262707E-11</v>
      </c>
    </row>
    <row r="7" spans="1:18">
      <c r="A7" s="9" t="s">
        <v>3</v>
      </c>
      <c r="B7" s="11">
        <v>4.5</v>
      </c>
      <c r="C7"/>
      <c r="D7"/>
      <c r="E7" s="62"/>
      <c r="F7" s="42">
        <v>3250</v>
      </c>
      <c r="G7" s="42">
        <v>710</v>
      </c>
      <c r="H7" s="42"/>
      <c r="I7" s="42">
        <v>996.2</v>
      </c>
      <c r="J7" s="20">
        <v>23.8</v>
      </c>
      <c r="K7" s="21">
        <v>378</v>
      </c>
      <c r="L7" s="12">
        <f t="shared" ref="L7:L20" si="0">SQRT(K7)</f>
        <v>19.442222095223581</v>
      </c>
      <c r="M7" s="42">
        <v>107766</v>
      </c>
      <c r="N7" s="23">
        <f t="shared" ref="N7:N20" si="1">SQRT(M7)</f>
        <v>328.27732178753985</v>
      </c>
      <c r="O7" s="45">
        <f>'[1]710'!A7</f>
        <v>-9.2882146370000032E-12</v>
      </c>
      <c r="P7" s="46">
        <f>'[1]710'!B7</f>
        <v>5.9208216913802301E-13</v>
      </c>
      <c r="Q7" s="46">
        <f>'[1]710'!C7</f>
        <v>-2.5425845049999998E-9</v>
      </c>
      <c r="R7" s="46">
        <f>'[1]710'!D7</f>
        <v>1.4938415515245606E-11</v>
      </c>
    </row>
    <row r="8" spans="1:18">
      <c r="A8" s="9" t="s">
        <v>28</v>
      </c>
      <c r="B8" s="11">
        <v>100</v>
      </c>
      <c r="C8"/>
      <c r="D8"/>
      <c r="E8" s="62"/>
      <c r="F8" s="13">
        <v>3230</v>
      </c>
      <c r="G8" s="14">
        <v>700</v>
      </c>
      <c r="H8" s="15"/>
      <c r="I8" s="16">
        <v>996.2</v>
      </c>
      <c r="J8" s="17">
        <v>23.9</v>
      </c>
      <c r="K8" s="18">
        <v>350</v>
      </c>
      <c r="L8" s="12">
        <f t="shared" si="0"/>
        <v>18.708286933869708</v>
      </c>
      <c r="M8" s="14">
        <v>106154</v>
      </c>
      <c r="N8" s="23">
        <f t="shared" si="1"/>
        <v>325.81282970441788</v>
      </c>
      <c r="O8" s="45">
        <f>'[1]700uA'!A7</f>
        <v>-4.125208137244896E-12</v>
      </c>
      <c r="P8" s="12">
        <f>'[1]700uA'!B7</f>
        <v>3.2619634563283945E-13</v>
      </c>
      <c r="Q8" s="46">
        <f>'[1]700uA'!C7</f>
        <v>-1.7431573807106606E-9</v>
      </c>
      <c r="R8" s="46">
        <f>'[1]700uA'!D7</f>
        <v>1.0267668288788006E-11</v>
      </c>
    </row>
    <row r="9" spans="1:18" ht="15" customHeight="1">
      <c r="A9" s="9" t="s">
        <v>29</v>
      </c>
      <c r="B9" s="11">
        <v>100</v>
      </c>
      <c r="C9" s="4"/>
      <c r="D9" s="6"/>
      <c r="E9" s="62"/>
      <c r="F9" s="13">
        <v>3188</v>
      </c>
      <c r="G9" s="14">
        <v>690</v>
      </c>
      <c r="H9" s="15"/>
      <c r="I9" s="16">
        <v>996.4</v>
      </c>
      <c r="J9" s="17">
        <v>23.9</v>
      </c>
      <c r="K9" s="18">
        <v>332</v>
      </c>
      <c r="L9" s="12">
        <f t="shared" si="0"/>
        <v>18.220867158288598</v>
      </c>
      <c r="M9" s="14">
        <v>102896</v>
      </c>
      <c r="N9" s="23">
        <f t="shared" si="1"/>
        <v>320.7740637894529</v>
      </c>
      <c r="O9" s="45">
        <f>'[1]690uA'!A7</f>
        <v>-3.3583091480000016E-12</v>
      </c>
      <c r="P9" s="46">
        <f>'[1]690uA'!B7</f>
        <v>3.4268942094900811E-13</v>
      </c>
      <c r="Q9" s="46">
        <f>'[1]690uA'!C7</f>
        <v>-1.1926158315000006E-9</v>
      </c>
      <c r="R9" s="46">
        <f>'[1]690uA'!D7</f>
        <v>7.5201812232172617E-12</v>
      </c>
    </row>
    <row r="10" spans="1:18">
      <c r="A10" s="47" t="s">
        <v>23</v>
      </c>
      <c r="B10" s="48"/>
      <c r="C10" s="4"/>
      <c r="D10" s="6"/>
      <c r="E10" s="62"/>
      <c r="F10" s="13">
        <v>3142</v>
      </c>
      <c r="G10" s="14">
        <v>680</v>
      </c>
      <c r="H10" s="15"/>
      <c r="I10" s="16">
        <v>996.5</v>
      </c>
      <c r="J10" s="17">
        <v>23.9</v>
      </c>
      <c r="K10" s="18">
        <v>301</v>
      </c>
      <c r="L10" s="12">
        <f t="shared" si="0"/>
        <v>17.349351572897472</v>
      </c>
      <c r="M10" s="14">
        <v>102031</v>
      </c>
      <c r="N10" s="23">
        <f t="shared" si="1"/>
        <v>319.42291714903615</v>
      </c>
      <c r="O10" s="45">
        <f>'[1]680uA'!A7</f>
        <v>-8.4469315900000013E-13</v>
      </c>
      <c r="P10" s="46">
        <f>'[1]680uA'!B7</f>
        <v>2.6130393815494853E-13</v>
      </c>
      <c r="Q10" s="46">
        <f>'[1]680uA'!C7</f>
        <v>-8.274332694999992E-10</v>
      </c>
      <c r="R10" s="46">
        <f>'[1]680uA'!D7</f>
        <v>4.9240662945382467E-12</v>
      </c>
    </row>
    <row r="11" spans="1:18">
      <c r="A11" s="49"/>
      <c r="B11" s="50"/>
      <c r="C11" s="4"/>
      <c r="D11" s="6"/>
      <c r="E11" s="62"/>
      <c r="F11" s="13">
        <v>3095</v>
      </c>
      <c r="G11" s="14">
        <v>670</v>
      </c>
      <c r="H11" s="15"/>
      <c r="I11" s="16">
        <v>996.6</v>
      </c>
      <c r="J11" s="17">
        <v>24</v>
      </c>
      <c r="K11" s="18">
        <v>296</v>
      </c>
      <c r="L11" s="12">
        <f t="shared" si="0"/>
        <v>17.204650534085253</v>
      </c>
      <c r="M11" s="14">
        <v>99668</v>
      </c>
      <c r="N11" s="23">
        <f t="shared" si="1"/>
        <v>315.70239150187001</v>
      </c>
      <c r="O11" s="45">
        <f>'[1]670uA'!A7</f>
        <v>-5.7070792700000015E-13</v>
      </c>
      <c r="P11" s="46">
        <f>'[1]670uA'!B7</f>
        <v>1.9708934562599105E-13</v>
      </c>
      <c r="Q11" s="46">
        <f>'[1]670uA'!C7</f>
        <v>-5.6981775749999978E-10</v>
      </c>
      <c r="R11" s="46">
        <f>'[1]670uA'!D7</f>
        <v>3.4870609763172323E-12</v>
      </c>
    </row>
    <row r="12" spans="1:18">
      <c r="A12" s="9" t="s">
        <v>57</v>
      </c>
      <c r="B12" s="11" t="s">
        <v>97</v>
      </c>
      <c r="C12" s="4"/>
      <c r="D12" s="6"/>
      <c r="E12" s="62"/>
      <c r="F12" s="13">
        <v>3050</v>
      </c>
      <c r="G12" s="14">
        <v>660</v>
      </c>
      <c r="H12" s="15"/>
      <c r="I12" s="16">
        <v>996.6</v>
      </c>
      <c r="J12" s="17">
        <v>24</v>
      </c>
      <c r="K12" s="18">
        <v>270</v>
      </c>
      <c r="L12" s="12">
        <f t="shared" si="0"/>
        <v>16.431676725154983</v>
      </c>
      <c r="M12" s="14">
        <v>96834</v>
      </c>
      <c r="N12" s="23">
        <f t="shared" si="1"/>
        <v>311.18161899443868</v>
      </c>
      <c r="O12" s="45">
        <f>'[1]660uA'!A7</f>
        <v>6.1618267799999974E-13</v>
      </c>
      <c r="P12" s="46">
        <f>'[1]660uA'!B7</f>
        <v>1.5813474962220277E-13</v>
      </c>
      <c r="Q12" s="46">
        <f>'[1]660uA'!C7</f>
        <v>-4.017624654999998E-10</v>
      </c>
      <c r="R12" s="46">
        <f>'[1]660uA'!D7</f>
        <v>2.5712059916720688E-12</v>
      </c>
    </row>
    <row r="13" spans="1:18">
      <c r="A13" s="9" t="s">
        <v>45</v>
      </c>
      <c r="B13" s="11" t="s">
        <v>98</v>
      </c>
      <c r="C13" s="4"/>
      <c r="D13" s="6"/>
      <c r="E13" s="62"/>
      <c r="F13" s="13">
        <v>3004</v>
      </c>
      <c r="G13" s="14">
        <v>650</v>
      </c>
      <c r="H13" s="15"/>
      <c r="I13" s="16">
        <v>996.6</v>
      </c>
      <c r="J13" s="17">
        <v>24</v>
      </c>
      <c r="K13" s="18">
        <v>241</v>
      </c>
      <c r="L13" s="12">
        <f t="shared" si="0"/>
        <v>15.524174696260024</v>
      </c>
      <c r="M13" s="14">
        <v>95863</v>
      </c>
      <c r="N13" s="23">
        <f t="shared" si="1"/>
        <v>309.61750596502128</v>
      </c>
      <c r="O13" s="45">
        <f>'[1]650uA'!A7</f>
        <v>1.4188117439999985E-12</v>
      </c>
      <c r="P13" s="46">
        <f>'[1]650uA'!B7</f>
        <v>1.4876955669834674E-13</v>
      </c>
      <c r="Q13" s="46">
        <f>'[1]650uA'!C7</f>
        <v>-2.8546423849999996E-10</v>
      </c>
      <c r="R13" s="46">
        <f>'[1]650uA'!D7</f>
        <v>1.6928883659514314E-12</v>
      </c>
    </row>
    <row r="14" spans="1:18">
      <c r="A14" s="9" t="s">
        <v>54</v>
      </c>
      <c r="B14" s="11" t="s">
        <v>99</v>
      </c>
      <c r="C14" s="4"/>
      <c r="D14" s="6"/>
      <c r="E14" s="62"/>
      <c r="F14" s="13">
        <v>2958</v>
      </c>
      <c r="G14" s="14">
        <v>640</v>
      </c>
      <c r="H14" s="15"/>
      <c r="I14" s="16">
        <v>996.7</v>
      </c>
      <c r="J14" s="17">
        <v>23.9</v>
      </c>
      <c r="K14" s="18">
        <v>203</v>
      </c>
      <c r="L14" s="12">
        <f t="shared" si="0"/>
        <v>14.247806848775006</v>
      </c>
      <c r="M14" s="14">
        <v>93581</v>
      </c>
      <c r="N14" s="23">
        <f t="shared" si="1"/>
        <v>305.91011751820173</v>
      </c>
      <c r="O14" s="45">
        <f>'[1]640uA'!A7</f>
        <v>1.5756995094999999E-12</v>
      </c>
      <c r="P14" s="46">
        <f>'[1]640uA'!B7</f>
        <v>1.5623337906681767E-13</v>
      </c>
      <c r="Q14" s="46">
        <f>'[1]640uA'!C7</f>
        <v>-1.9863250450000001E-10</v>
      </c>
      <c r="R14" s="46">
        <f>'[1]640uA'!D7</f>
        <v>1.1769914817257273E-12</v>
      </c>
    </row>
    <row r="15" spans="1:18">
      <c r="A15" s="9" t="s">
        <v>55</v>
      </c>
      <c r="B15" s="41">
        <v>2.9375</v>
      </c>
      <c r="C15" s="4"/>
      <c r="D15" s="6"/>
      <c r="E15" s="62"/>
      <c r="F15" s="13">
        <v>2910</v>
      </c>
      <c r="G15" s="14">
        <v>630</v>
      </c>
      <c r="H15" s="15"/>
      <c r="I15" s="16">
        <v>996.6</v>
      </c>
      <c r="J15" s="17">
        <v>24</v>
      </c>
      <c r="K15" s="18">
        <v>181</v>
      </c>
      <c r="L15" s="12">
        <f t="shared" si="0"/>
        <v>13.45362404707371</v>
      </c>
      <c r="M15" s="14">
        <v>89616</v>
      </c>
      <c r="N15" s="23">
        <f t="shared" si="1"/>
        <v>299.35931587308255</v>
      </c>
      <c r="O15" s="45">
        <f>'[1]630uA'!A7</f>
        <v>2.4249402544999996E-12</v>
      </c>
      <c r="P15" s="46">
        <f>'[1]630uA'!B7</f>
        <v>1.284732040776784E-13</v>
      </c>
      <c r="Q15" s="46">
        <f>'[1]630uA'!C7</f>
        <v>-1.4051465355000005E-10</v>
      </c>
      <c r="R15" s="46">
        <f>'[1]630uA'!D7</f>
        <v>9.1823931066772703E-13</v>
      </c>
    </row>
    <row r="16" spans="1:18">
      <c r="A16" s="9" t="s">
        <v>49</v>
      </c>
      <c r="B16" s="11">
        <v>5</v>
      </c>
      <c r="C16" s="4"/>
      <c r="D16" s="6"/>
      <c r="E16" s="62"/>
      <c r="F16" s="13">
        <v>2865</v>
      </c>
      <c r="G16" s="14">
        <v>620</v>
      </c>
      <c r="H16" s="15"/>
      <c r="I16" s="16">
        <v>996.5</v>
      </c>
      <c r="J16" s="17">
        <v>24.1</v>
      </c>
      <c r="K16" s="18">
        <v>157</v>
      </c>
      <c r="L16" s="12">
        <f t="shared" si="0"/>
        <v>12.529964086141668</v>
      </c>
      <c r="M16" s="14">
        <v>84181</v>
      </c>
      <c r="N16" s="23">
        <f t="shared" si="1"/>
        <v>290.13962156175774</v>
      </c>
      <c r="O16" s="45">
        <f>'[1]620uA'!A7</f>
        <v>2.8649082350000008E-12</v>
      </c>
      <c r="P16" s="46">
        <f>'[1]620uA'!B7</f>
        <v>1.1830065225204918E-13</v>
      </c>
      <c r="Q16" s="46">
        <f>'[1]620uA'!C7</f>
        <v>-9.9532825649999934E-11</v>
      </c>
      <c r="R16" s="46">
        <f>'[1]620uA'!D7</f>
        <v>6.7499361505294564E-13</v>
      </c>
    </row>
    <row r="17" spans="1:20">
      <c r="A17" s="9" t="s">
        <v>62</v>
      </c>
      <c r="B17" s="11">
        <v>4.7</v>
      </c>
      <c r="C17" s="4"/>
      <c r="D17" s="6"/>
      <c r="E17" s="62"/>
      <c r="F17" s="13">
        <v>2820</v>
      </c>
      <c r="G17" s="14">
        <v>610</v>
      </c>
      <c r="H17" s="15"/>
      <c r="I17" s="16">
        <v>996.5</v>
      </c>
      <c r="J17" s="17">
        <v>24.1</v>
      </c>
      <c r="K17" s="18">
        <v>132</v>
      </c>
      <c r="L17" s="12">
        <f t="shared" si="0"/>
        <v>11.489125293076057</v>
      </c>
      <c r="M17" s="14">
        <v>74910</v>
      </c>
      <c r="N17" s="23">
        <f t="shared" si="1"/>
        <v>273.69691266070214</v>
      </c>
      <c r="O17" s="45">
        <f>'[1]610uA'!A7</f>
        <v>2.3646861669999994E-12</v>
      </c>
      <c r="P17" s="46">
        <f>'[1]610uA'!B7</f>
        <v>1.3247268264082763E-13</v>
      </c>
      <c r="Q17" s="46">
        <f>'[1]610uA'!C7</f>
        <v>-7.071434964999999E-11</v>
      </c>
      <c r="R17" s="46">
        <f>'[1]610uA'!D7</f>
        <v>4.5649928366079155E-13</v>
      </c>
    </row>
    <row r="18" spans="1:20" ht="14" customHeight="1">
      <c r="A18" s="9" t="s">
        <v>63</v>
      </c>
      <c r="B18" s="11">
        <v>4.7</v>
      </c>
      <c r="C18" s="4"/>
      <c r="D18" s="6"/>
      <c r="E18" s="62"/>
      <c r="F18" s="13">
        <v>2770</v>
      </c>
      <c r="G18" s="14">
        <v>600</v>
      </c>
      <c r="H18" s="15"/>
      <c r="I18" s="16">
        <v>996.6</v>
      </c>
      <c r="J18" s="17">
        <v>24.2</v>
      </c>
      <c r="K18" s="18">
        <v>101</v>
      </c>
      <c r="L18" s="12">
        <f t="shared" si="0"/>
        <v>10.04987562112089</v>
      </c>
      <c r="M18" s="14">
        <v>47231</v>
      </c>
      <c r="N18" s="23">
        <f t="shared" si="1"/>
        <v>217.32694264632721</v>
      </c>
      <c r="O18" s="45">
        <f>'[1]600uA'!A7</f>
        <v>2.9876900485000027E-12</v>
      </c>
      <c r="P18" s="46">
        <f>'[1]600uA'!B7</f>
        <v>1.0546013080750612E-13</v>
      </c>
      <c r="Q18" s="46">
        <f>'[1]600uA'!C7</f>
        <v>-4.9561777200000026E-11</v>
      </c>
      <c r="R18" s="46">
        <f>'[1]600uA'!D7</f>
        <v>3.37832449537925E-13</v>
      </c>
    </row>
    <row r="19" spans="1:20" ht="15" customHeight="1">
      <c r="A19" s="9" t="s">
        <v>64</v>
      </c>
      <c r="B19" s="11">
        <v>1.127</v>
      </c>
      <c r="C19" s="4"/>
      <c r="D19" s="6"/>
      <c r="E19" s="62"/>
      <c r="F19" s="13">
        <v>2730</v>
      </c>
      <c r="G19" s="14">
        <v>590</v>
      </c>
      <c r="H19" s="15"/>
      <c r="I19" s="16">
        <v>996.6</v>
      </c>
      <c r="J19" s="17">
        <v>24.2</v>
      </c>
      <c r="K19" s="18">
        <v>89</v>
      </c>
      <c r="L19" s="12">
        <f t="shared" si="0"/>
        <v>9.4339811320566032</v>
      </c>
      <c r="M19" s="14">
        <v>33665</v>
      </c>
      <c r="N19" s="23">
        <f t="shared" si="1"/>
        <v>183.48024416813925</v>
      </c>
      <c r="O19" s="45">
        <f>'[1]590uA'!A7</f>
        <v>3.0354384930000008E-12</v>
      </c>
      <c r="P19" s="46">
        <f>'[1]590uA'!B7</f>
        <v>1.151033873300626E-13</v>
      </c>
      <c r="Q19" s="46">
        <f>'[1]590uA'!C7</f>
        <v>-3.4284539200000013E-11</v>
      </c>
      <c r="R19" s="46">
        <f>'[1]590uA'!D7</f>
        <v>2.692294433915735E-13</v>
      </c>
    </row>
    <row r="20" spans="1:20">
      <c r="A20" s="9" t="s">
        <v>65</v>
      </c>
      <c r="B20" s="11">
        <v>0.56599999999999995</v>
      </c>
      <c r="C20" s="4"/>
      <c r="D20" s="6"/>
      <c r="E20" s="62"/>
      <c r="F20" s="13">
        <v>2693</v>
      </c>
      <c r="G20" s="14">
        <v>580</v>
      </c>
      <c r="H20" s="15"/>
      <c r="I20" s="16">
        <v>996.7</v>
      </c>
      <c r="J20" s="17">
        <v>24.3</v>
      </c>
      <c r="K20" s="18">
        <v>41</v>
      </c>
      <c r="L20" s="12">
        <f t="shared" si="0"/>
        <v>6.4031242374328485</v>
      </c>
      <c r="M20" s="14">
        <v>12467</v>
      </c>
      <c r="N20" s="23">
        <f t="shared" si="1"/>
        <v>111.65572085656875</v>
      </c>
      <c r="O20" s="45">
        <f>'[1]580uA'!A7</f>
        <v>3.2218849560000002E-12</v>
      </c>
      <c r="P20" s="46">
        <f>'[1]580uA'!B7</f>
        <v>1.2207377650045718E-13</v>
      </c>
      <c r="Q20" s="46">
        <f>'[1]580uA'!C7</f>
        <v>-2.3252368450000006E-11</v>
      </c>
      <c r="R20" s="46">
        <f>'[1]580uA'!D7</f>
        <v>1.8360821842455933E-13</v>
      </c>
    </row>
    <row r="21" spans="1:20">
      <c r="A21" s="9" t="s">
        <v>66</v>
      </c>
      <c r="B21" s="11">
        <v>0.44</v>
      </c>
      <c r="C21" s="4"/>
      <c r="D21" s="6"/>
      <c r="E21" s="63"/>
      <c r="F21" s="13"/>
      <c r="G21" s="14"/>
      <c r="H21" s="15"/>
      <c r="I21" s="16"/>
      <c r="J21" s="17"/>
      <c r="K21" s="18"/>
      <c r="L21" s="12"/>
      <c r="M21" s="14"/>
      <c r="N21" s="23"/>
      <c r="O21" s="40"/>
      <c r="P21" s="40"/>
      <c r="Q21" s="40"/>
      <c r="R21" s="40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7"/>
      <c r="K23" s="58"/>
      <c r="L23" s="58"/>
      <c r="M23" s="59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3" t="s">
        <v>41</v>
      </c>
      <c r="K24" s="53"/>
      <c r="L24" s="54">
        <v>1.602E-19</v>
      </c>
      <c r="M24" s="54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7"/>
      <c r="K25" s="58"/>
      <c r="L25" s="58"/>
      <c r="M25" s="59"/>
    </row>
    <row r="26" spans="1:20">
      <c r="A26" s="47" t="s">
        <v>0</v>
      </c>
      <c r="B26" s="48"/>
      <c r="D26" s="5"/>
      <c r="E26" s="56" t="s">
        <v>89</v>
      </c>
      <c r="F26" s="56"/>
      <c r="G26" s="56"/>
      <c r="H26" s="56"/>
      <c r="I26" s="56"/>
      <c r="J26" s="56"/>
      <c r="K26" s="56"/>
      <c r="L26" s="56"/>
      <c r="M26" s="56"/>
    </row>
    <row r="27" spans="1:20">
      <c r="A27" s="49"/>
      <c r="B27" s="50"/>
      <c r="E27" s="56"/>
      <c r="F27" s="56"/>
      <c r="G27" s="56"/>
      <c r="H27" s="56"/>
      <c r="I27" s="56"/>
      <c r="J27" s="56"/>
      <c r="K27" s="56"/>
      <c r="L27" s="56"/>
      <c r="M27" s="56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720.1</v>
      </c>
      <c r="F30" s="29">
        <f>F6</f>
        <v>3325</v>
      </c>
      <c r="G30" s="29">
        <f>E30*'Data Summary'!$B$18</f>
        <v>3384.4700000000003</v>
      </c>
      <c r="H30" s="31">
        <f>(M6-K6)/$B$42</f>
        <v>1802.9</v>
      </c>
      <c r="I30" s="32">
        <f>(1/$B$42)*SQRT(N6^2+L6^2)</f>
        <v>5.5014644514993565</v>
      </c>
      <c r="J30" s="33">
        <f>Q6-O6</f>
        <v>-3.6528649791250001E-9</v>
      </c>
      <c r="K30" s="33">
        <f>SQRT(P6^2+R6^2)</f>
        <v>2.4165470731034878E-11</v>
      </c>
      <c r="L30" s="32">
        <f>ABS(J30)/($H$30*$F$24*$L$24)</f>
        <v>36553.028950878484</v>
      </c>
      <c r="M30" s="33">
        <f>SQRT( ( 1 / ($H$30*$F$24*$L$24 ) )^2 * (K30^2+J30^2*( ($I$30/$H$30)^2+($F$25/$F$24)^2)))</f>
        <v>405.92889519133712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</v>
      </c>
      <c r="F31" s="43">
        <f t="shared" ref="F31:F45" si="3">F7</f>
        <v>3250</v>
      </c>
      <c r="G31" s="43">
        <f>E31*'Data Summary'!$B$18</f>
        <v>3337</v>
      </c>
      <c r="H31" s="31">
        <f>(M7-K7)/$B$42</f>
        <v>1789.8</v>
      </c>
      <c r="I31" s="32">
        <f t="shared" ref="I31:I45" si="4">(1/$B$42)*SQRT(N7^2+L7^2)</f>
        <v>5.4808758424178885</v>
      </c>
      <c r="J31" s="33">
        <f t="shared" ref="J31:J45" si="5">Q7-O7</f>
        <v>-2.5332962903629997E-9</v>
      </c>
      <c r="K31" s="33">
        <f t="shared" ref="K31:K45" si="6">SQRT(P7^2+R7^2)</f>
        <v>1.4950144460878693E-11</v>
      </c>
      <c r="L31" s="33">
        <f>ABS(J31)/($H$30*$F$24*$L$24)</f>
        <v>25349.870080599838</v>
      </c>
      <c r="M31" s="33">
        <f t="shared" ref="M31:M45" si="7">SQRT( ( 1 / ($H$30*$F$24*$L$24 ) )^2 * (K31^2+J31^2*( ($I$30/$H$30)^2+($F$25/$F$24)^2)))</f>
        <v>271.12296401360743</v>
      </c>
    </row>
    <row r="32" spans="1:20">
      <c r="A32" s="47" t="s">
        <v>52</v>
      </c>
      <c r="B32" s="48"/>
      <c r="D32" s="2">
        <v>0</v>
      </c>
      <c r="E32" s="43">
        <f t="shared" si="2"/>
        <v>700</v>
      </c>
      <c r="F32" s="43">
        <f t="shared" si="3"/>
        <v>3230</v>
      </c>
      <c r="G32" s="43">
        <f>E32*'Data Summary'!$B$18</f>
        <v>3290</v>
      </c>
      <c r="H32" s="31">
        <f t="shared" ref="H32:H45" si="8">(M8-K8)/$B$42</f>
        <v>1763.4</v>
      </c>
      <c r="I32" s="32">
        <f t="shared" si="4"/>
        <v>5.4391584316366854</v>
      </c>
      <c r="J32" s="33">
        <f t="shared" si="5"/>
        <v>-1.7390321725734156E-9</v>
      </c>
      <c r="K32" s="33">
        <f t="shared" si="6"/>
        <v>1.0272848492238511E-11</v>
      </c>
      <c r="L32" s="32">
        <f t="shared" ref="L32:L45" si="9">ABS(J32)/($H$30*$F$24*$L$24)</f>
        <v>17401.927997298124</v>
      </c>
      <c r="M32" s="33">
        <f t="shared" si="7"/>
        <v>186.17316106598361</v>
      </c>
    </row>
    <row r="33" spans="1:14">
      <c r="A33" s="49"/>
      <c r="B33" s="50"/>
      <c r="D33" s="2">
        <v>0</v>
      </c>
      <c r="E33" s="43">
        <f t="shared" si="2"/>
        <v>690</v>
      </c>
      <c r="F33" s="43">
        <f t="shared" si="3"/>
        <v>3188</v>
      </c>
      <c r="G33" s="43">
        <f>E33*'Data Summary'!$B$18</f>
        <v>3243</v>
      </c>
      <c r="H33" s="31">
        <f t="shared" si="8"/>
        <v>1709.4</v>
      </c>
      <c r="I33" s="32">
        <f t="shared" si="4"/>
        <v>5.354852420416873</v>
      </c>
      <c r="J33" s="33">
        <f t="shared" si="5"/>
        <v>-1.1892575223520006E-9</v>
      </c>
      <c r="K33" s="33">
        <f t="shared" si="6"/>
        <v>7.5279852330660043E-12</v>
      </c>
      <c r="L33" s="32">
        <f t="shared" si="9"/>
        <v>11900.512308285657</v>
      </c>
      <c r="M33" s="33">
        <f t="shared" si="7"/>
        <v>130.16228362396549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</v>
      </c>
      <c r="F34" s="43">
        <f t="shared" si="3"/>
        <v>3142</v>
      </c>
      <c r="G34" s="43">
        <f>E34*'Data Summary'!$B$18</f>
        <v>3196</v>
      </c>
      <c r="H34" s="31">
        <f t="shared" si="8"/>
        <v>1695.5</v>
      </c>
      <c r="I34" s="32">
        <f t="shared" si="4"/>
        <v>5.3315622059163443</v>
      </c>
      <c r="J34" s="33">
        <f t="shared" si="5"/>
        <v>-8.2658857634099915E-10</v>
      </c>
      <c r="K34" s="33">
        <f t="shared" si="6"/>
        <v>4.9309946888130899E-12</v>
      </c>
      <c r="L34" s="32">
        <f t="shared" si="9"/>
        <v>8271.4024017103002</v>
      </c>
      <c r="M34" s="33">
        <f t="shared" si="7"/>
        <v>88.757915547201904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</v>
      </c>
      <c r="F35" s="43">
        <f t="shared" si="3"/>
        <v>3095</v>
      </c>
      <c r="G35" s="43">
        <f>E35*'Data Summary'!$B$18</f>
        <v>3149</v>
      </c>
      <c r="H35" s="31">
        <f t="shared" si="8"/>
        <v>1656.2</v>
      </c>
      <c r="I35" s="32">
        <f t="shared" si="4"/>
        <v>5.2695139982523793</v>
      </c>
      <c r="J35" s="33">
        <f t="shared" si="5"/>
        <v>-5.6924704957299982E-10</v>
      </c>
      <c r="K35" s="33">
        <f t="shared" si="6"/>
        <v>3.4926262987490902E-12</v>
      </c>
      <c r="L35" s="32">
        <f t="shared" si="9"/>
        <v>5696.2696409951222</v>
      </c>
      <c r="M35" s="33">
        <f t="shared" si="7"/>
        <v>61.668677380078762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</v>
      </c>
      <c r="F36" s="43">
        <f t="shared" si="3"/>
        <v>3050</v>
      </c>
      <c r="G36" s="43">
        <f>E36*'Data Summary'!$B$18</f>
        <v>3102</v>
      </c>
      <c r="H36" s="31">
        <f t="shared" si="8"/>
        <v>1609.4</v>
      </c>
      <c r="I36" s="32">
        <f t="shared" si="4"/>
        <v>5.1935857876166187</v>
      </c>
      <c r="J36" s="33">
        <f t="shared" si="5"/>
        <v>-4.0237864817799981E-10</v>
      </c>
      <c r="K36" s="33">
        <f t="shared" si="6"/>
        <v>2.5760642171049276E-12</v>
      </c>
      <c r="L36" s="32">
        <f t="shared" si="9"/>
        <v>4026.4719501318486</v>
      </c>
      <c r="M36" s="33">
        <f t="shared" si="7"/>
        <v>44.208334933350109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</v>
      </c>
      <c r="F37" s="43">
        <f t="shared" si="3"/>
        <v>3004</v>
      </c>
      <c r="G37" s="43">
        <f>E37*'Data Summary'!$B$18</f>
        <v>3055</v>
      </c>
      <c r="H37" s="31">
        <f t="shared" si="8"/>
        <v>1593.7</v>
      </c>
      <c r="I37" s="32">
        <f t="shared" si="4"/>
        <v>5.1667741924295036</v>
      </c>
      <c r="J37" s="33">
        <f t="shared" si="5"/>
        <v>-2.8688305024399997E-10</v>
      </c>
      <c r="K37" s="33">
        <f t="shared" si="6"/>
        <v>1.6994126634146076E-12</v>
      </c>
      <c r="L37" s="32">
        <f t="shared" si="9"/>
        <v>2870.7451551075833</v>
      </c>
      <c r="M37" s="33">
        <f t="shared" si="7"/>
        <v>30.738606585193452</v>
      </c>
    </row>
    <row r="38" spans="1:14">
      <c r="A38" s="47" t="s">
        <v>11</v>
      </c>
      <c r="B38" s="48"/>
      <c r="D38" s="2">
        <v>0</v>
      </c>
      <c r="E38" s="43">
        <f t="shared" si="2"/>
        <v>640</v>
      </c>
      <c r="F38" s="43">
        <f t="shared" si="3"/>
        <v>2958</v>
      </c>
      <c r="G38" s="43">
        <f>E38*'Data Summary'!$B$18</f>
        <v>3008</v>
      </c>
      <c r="H38" s="31">
        <f t="shared" si="8"/>
        <v>1556.3</v>
      </c>
      <c r="I38" s="32">
        <f t="shared" si="4"/>
        <v>5.104028909705657</v>
      </c>
      <c r="J38" s="33">
        <f t="shared" si="5"/>
        <v>-2.0020820400950001E-10</v>
      </c>
      <c r="K38" s="33">
        <f t="shared" si="6"/>
        <v>1.1873153821919259E-12</v>
      </c>
      <c r="L38" s="32">
        <f t="shared" si="9"/>
        <v>2003.4182262919637</v>
      </c>
      <c r="M38" s="33">
        <f t="shared" si="7"/>
        <v>21.459091182641508</v>
      </c>
    </row>
    <row r="39" spans="1:14">
      <c r="A39" s="51"/>
      <c r="B39" s="52"/>
      <c r="D39" s="2">
        <v>0</v>
      </c>
      <c r="E39" s="43">
        <f t="shared" si="2"/>
        <v>630</v>
      </c>
      <c r="F39" s="43">
        <f t="shared" si="3"/>
        <v>2910</v>
      </c>
      <c r="G39" s="43">
        <f>E39*'Data Summary'!$B$18</f>
        <v>2961</v>
      </c>
      <c r="H39" s="31">
        <f t="shared" si="8"/>
        <v>1490.5833333333333</v>
      </c>
      <c r="I39" s="32">
        <f t="shared" si="4"/>
        <v>4.9943579278132555</v>
      </c>
      <c r="J39" s="33">
        <f t="shared" si="5"/>
        <v>-1.4293959380450003E-10</v>
      </c>
      <c r="K39" s="33">
        <f t="shared" si="6"/>
        <v>9.2718325902786188E-13</v>
      </c>
      <c r="L39" s="32">
        <f t="shared" si="9"/>
        <v>1430.3499144975942</v>
      </c>
      <c r="M39" s="33">
        <f t="shared" si="7"/>
        <v>15.775154357516859</v>
      </c>
      <c r="N39" s="3"/>
    </row>
    <row r="40" spans="1:14">
      <c r="A40" s="49"/>
      <c r="B40" s="50"/>
      <c r="D40" s="2">
        <v>0</v>
      </c>
      <c r="E40" s="43">
        <f t="shared" si="2"/>
        <v>620</v>
      </c>
      <c r="F40" s="43">
        <f t="shared" si="3"/>
        <v>2865</v>
      </c>
      <c r="G40" s="43">
        <f>E40*'Data Summary'!$B$18</f>
        <v>2914</v>
      </c>
      <c r="H40" s="31">
        <f t="shared" si="8"/>
        <v>1400.4</v>
      </c>
      <c r="I40" s="32">
        <f t="shared" si="4"/>
        <v>4.8401675820390997</v>
      </c>
      <c r="J40" s="33">
        <f t="shared" si="5"/>
        <v>-1.0239773388499994E-10</v>
      </c>
      <c r="K40" s="33">
        <f t="shared" si="6"/>
        <v>6.852820037659711E-13</v>
      </c>
      <c r="L40" s="32">
        <f t="shared" si="9"/>
        <v>1024.6607396091961</v>
      </c>
      <c r="M40" s="33">
        <f t="shared" si="7"/>
        <v>11.426165222783954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</v>
      </c>
      <c r="F41" s="43">
        <f t="shared" si="3"/>
        <v>2820</v>
      </c>
      <c r="G41" s="43">
        <f>E41*'Data Summary'!$B$18</f>
        <v>2867</v>
      </c>
      <c r="H41" s="31">
        <f t="shared" si="8"/>
        <v>1246.3</v>
      </c>
      <c r="I41" s="32">
        <f t="shared" si="4"/>
        <v>4.5656324863046089</v>
      </c>
      <c r="J41" s="33">
        <f t="shared" si="5"/>
        <v>-7.3079035816999984E-11</v>
      </c>
      <c r="K41" s="33">
        <f t="shared" si="6"/>
        <v>4.7533210245982043E-13</v>
      </c>
      <c r="L41" s="32">
        <f t="shared" si="9"/>
        <v>731.27808642983405</v>
      </c>
      <c r="M41" s="33">
        <f t="shared" si="7"/>
        <v>8.0728466924539362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</v>
      </c>
      <c r="F42" s="43">
        <f t="shared" si="3"/>
        <v>2770</v>
      </c>
      <c r="G42" s="43">
        <f>E42*'Data Summary'!$B$18</f>
        <v>2820</v>
      </c>
      <c r="H42" s="31">
        <f t="shared" si="8"/>
        <v>785.5</v>
      </c>
      <c r="I42" s="32">
        <f t="shared" si="4"/>
        <v>3.6259864558183028</v>
      </c>
      <c r="J42" s="33">
        <f t="shared" si="5"/>
        <v>-5.2549467248500027E-11</v>
      </c>
      <c r="K42" s="33">
        <f t="shared" si="6"/>
        <v>3.5391044509978923E-13</v>
      </c>
      <c r="L42" s="32">
        <f t="shared" si="9"/>
        <v>525.84538674839735</v>
      </c>
      <c r="M42" s="33">
        <f t="shared" si="7"/>
        <v>5.8772146951370505</v>
      </c>
      <c r="N42" s="3"/>
    </row>
    <row r="43" spans="1:14">
      <c r="A43" s="47" t="s">
        <v>12</v>
      </c>
      <c r="B43" s="48"/>
      <c r="D43" s="2">
        <v>0</v>
      </c>
      <c r="E43" s="43">
        <f t="shared" si="2"/>
        <v>590</v>
      </c>
      <c r="F43" s="43">
        <f t="shared" si="3"/>
        <v>2730</v>
      </c>
      <c r="G43" s="43">
        <f>E43*'Data Summary'!$B$18</f>
        <v>2773</v>
      </c>
      <c r="H43" s="31">
        <f t="shared" si="8"/>
        <v>559.6</v>
      </c>
      <c r="I43" s="32">
        <f t="shared" si="4"/>
        <v>3.0620436167878324</v>
      </c>
      <c r="J43" s="33">
        <f t="shared" si="5"/>
        <v>-3.7319977693000013E-11</v>
      </c>
      <c r="K43" s="33">
        <f t="shared" si="6"/>
        <v>2.9280246406714353E-13</v>
      </c>
      <c r="L43" s="32">
        <f t="shared" si="9"/>
        <v>373.4488498354342</v>
      </c>
      <c r="M43" s="33">
        <f t="shared" si="7"/>
        <v>4.4362899282639594</v>
      </c>
      <c r="N43" s="3"/>
    </row>
    <row r="44" spans="1:14">
      <c r="A44" s="49"/>
      <c r="B44" s="50"/>
      <c r="D44" s="2">
        <v>0</v>
      </c>
      <c r="E44" s="43">
        <f t="shared" si="2"/>
        <v>580</v>
      </c>
      <c r="F44" s="43">
        <f t="shared" si="3"/>
        <v>2693</v>
      </c>
      <c r="G44" s="43">
        <f>E44*'Data Summary'!$B$18</f>
        <v>2726</v>
      </c>
      <c r="H44" s="31">
        <f t="shared" si="8"/>
        <v>207.1</v>
      </c>
      <c r="I44" s="32">
        <f t="shared" si="4"/>
        <v>1.8639861706687753</v>
      </c>
      <c r="J44" s="33">
        <f t="shared" si="5"/>
        <v>-2.6474253406000006E-11</v>
      </c>
      <c r="K44" s="33">
        <f t="shared" si="6"/>
        <v>2.204857926990405E-13</v>
      </c>
      <c r="L44" s="32">
        <f t="shared" si="9"/>
        <v>264.91922278337694</v>
      </c>
      <c r="M44" s="33">
        <f t="shared" si="7"/>
        <v>3.2329014967459675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5" t="s">
        <v>76</v>
      </c>
      <c r="F47" s="55"/>
      <c r="H47" s="60" t="s">
        <v>86</v>
      </c>
      <c r="I47" s="60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297.15666666666664</v>
      </c>
      <c r="H48" s="34" t="s">
        <v>87</v>
      </c>
      <c r="I48" s="34">
        <v>964.4</v>
      </c>
      <c r="L48" s="35" t="str">
        <f>CONCATENATE(E30,",",L30,",",D30,",",M30)</f>
        <v>720.1,36553.0289508785,0,405.928895191337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0.14360439485692034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710,25349.8700805998,271.122964013607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996.48666666666691</v>
      </c>
      <c r="L50" s="35" t="str">
        <f t="shared" si="10"/>
        <v>700,17401.9279972981,186.173161065984</v>
      </c>
    </row>
    <row r="51" spans="1:14">
      <c r="A51"/>
      <c r="B51"/>
      <c r="E51" s="8" t="s">
        <v>91</v>
      </c>
      <c r="F51" s="30">
        <f>_xlfn.STDEV.P(I6:I21)</f>
        <v>0.19618585292749918</v>
      </c>
      <c r="H51"/>
      <c r="I51"/>
      <c r="L51" s="35" t="str">
        <f t="shared" si="10"/>
        <v>690,11900.5123082857,130.162283623965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680,8271.4024017103,88.7579155472019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670,5696.26964099512,61.6686773800788</v>
      </c>
      <c r="N53" s="3"/>
    </row>
    <row r="54" spans="1:14">
      <c r="L54" s="35" t="str">
        <f t="shared" si="10"/>
        <v>660,4026.47195013185,44.2083349333501</v>
      </c>
      <c r="N54" s="3"/>
    </row>
    <row r="55" spans="1:14">
      <c r="L55" s="35" t="str">
        <f t="shared" si="10"/>
        <v>650,2870.74515510758,30.7386065851935</v>
      </c>
      <c r="N55" s="3"/>
    </row>
    <row r="56" spans="1:14">
      <c r="L56" s="35" t="str">
        <f t="shared" si="10"/>
        <v>640,2003.41822629196,21.4590911826415</v>
      </c>
      <c r="N56" s="3"/>
    </row>
    <row r="57" spans="1:14">
      <c r="L57" s="35" t="str">
        <f t="shared" si="10"/>
        <v>630,1430.34991449759,15.7751543575169</v>
      </c>
      <c r="N57" s="3"/>
    </row>
    <row r="58" spans="1:14">
      <c r="L58" s="35" t="str">
        <f t="shared" si="10"/>
        <v>620,1024.6607396092,11.426165222784</v>
      </c>
      <c r="N58" s="3"/>
    </row>
    <row r="59" spans="1:14">
      <c r="L59" s="35" t="str">
        <f t="shared" si="10"/>
        <v>610,731.278086429834,8.07284669245394</v>
      </c>
      <c r="N59" s="3"/>
    </row>
    <row r="60" spans="1:14">
      <c r="L60" s="35" t="str">
        <f t="shared" si="10"/>
        <v>600,525.845386748397,5.87721469513705</v>
      </c>
    </row>
    <row r="61" spans="1:14">
      <c r="L61" s="35" t="str">
        <f t="shared" si="10"/>
        <v>590,373.448849835434,4.43628992826396</v>
      </c>
    </row>
    <row r="62" spans="1:14">
      <c r="L62" s="35" t="str">
        <f t="shared" si="10"/>
        <v>580,264.919222783377,3.23290149674597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3" t="s">
        <v>15</v>
      </c>
      <c r="B4" s="73"/>
      <c r="C4" s="73" t="s">
        <v>17</v>
      </c>
      <c r="D4" s="73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3" t="s">
        <v>16</v>
      </c>
      <c r="B8" s="73"/>
      <c r="C8" s="73" t="s">
        <v>16</v>
      </c>
      <c r="D8" s="73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2" t="s">
        <v>15</v>
      </c>
      <c r="B4" s="72"/>
      <c r="C4" s="72" t="s">
        <v>17</v>
      </c>
      <c r="D4" s="72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2" t="s">
        <v>16</v>
      </c>
      <c r="B8" s="72"/>
      <c r="C8" s="72" t="s">
        <v>16</v>
      </c>
      <c r="D8" s="72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2018-07-14T10:26:31Z</dcterms:modified>
</cp:coreProperties>
</file>