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0B2A3DDB-07E6-7A46-9CD2-5C52A3FA7630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18" i="1" l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L31" i="1" s="1"/>
  <c r="A7" i="25"/>
  <c r="H30" i="1"/>
  <c r="C7" i="14"/>
  <c r="J30" i="1" s="1"/>
  <c r="L30" i="1" s="1"/>
  <c r="A7" i="14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J44" i="1" s="1"/>
  <c r="L44" i="1" s="1"/>
  <c r="C7" i="36"/>
  <c r="C7" i="35"/>
  <c r="C7" i="34"/>
  <c r="C7" i="33"/>
  <c r="J40" i="1" s="1"/>
  <c r="L40" i="1" s="1"/>
  <c r="C7" i="32"/>
  <c r="C7" i="31"/>
  <c r="C7" i="30"/>
  <c r="C7" i="29"/>
  <c r="J36" i="1" s="1"/>
  <c r="L36" i="1" s="1"/>
  <c r="C7" i="28"/>
  <c r="C7" i="39"/>
  <c r="C7" i="27"/>
  <c r="C7" i="26"/>
  <c r="J32" i="1" s="1"/>
  <c r="L32" i="1" s="1"/>
  <c r="B7" i="38"/>
  <c r="B7" i="37"/>
  <c r="K44" i="1" s="1"/>
  <c r="B7" i="36"/>
  <c r="K43" i="1" s="1"/>
  <c r="B7" i="35"/>
  <c r="K42" i="1" s="1"/>
  <c r="B7" i="34"/>
  <c r="B7" i="33"/>
  <c r="K40" i="1" s="1"/>
  <c r="B7" i="32"/>
  <c r="K39" i="1" s="1"/>
  <c r="B7" i="31"/>
  <c r="K38" i="1" s="1"/>
  <c r="B7" i="30"/>
  <c r="B7" i="29"/>
  <c r="K36" i="1" s="1"/>
  <c r="B7" i="28"/>
  <c r="K35" i="1" s="1"/>
  <c r="B7" i="39"/>
  <c r="K34" i="1" s="1"/>
  <c r="B7" i="27"/>
  <c r="B7" i="26"/>
  <c r="K32" i="1" s="1"/>
  <c r="B7" i="25"/>
  <c r="K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D7" i="14"/>
  <c r="B7" i="14"/>
  <c r="K30" i="1" s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0" i="1" l="1"/>
  <c r="M31" i="1"/>
  <c r="J45" i="1"/>
  <c r="L45" i="1" s="1"/>
  <c r="J33" i="1"/>
  <c r="L33" i="1" s="1"/>
  <c r="J37" i="1"/>
  <c r="L37" i="1" s="1"/>
  <c r="L49" i="1"/>
  <c r="M32" i="1"/>
  <c r="L50" i="1" s="1"/>
  <c r="M40" i="1"/>
  <c r="L58" i="1" s="1"/>
  <c r="M44" i="1"/>
  <c r="L62" i="1" s="1"/>
  <c r="J34" i="1"/>
  <c r="L34" i="1" s="1"/>
  <c r="J38" i="1"/>
  <c r="L38" i="1" s="1"/>
  <c r="J42" i="1"/>
  <c r="L42" i="1" s="1"/>
  <c r="J41" i="1"/>
  <c r="L41" i="1" s="1"/>
  <c r="M36" i="1"/>
  <c r="L54" i="1" s="1"/>
  <c r="L48" i="1"/>
  <c r="K33" i="1"/>
  <c r="M33" i="1" s="1"/>
  <c r="K37" i="1"/>
  <c r="M37" i="1" s="1"/>
  <c r="K41" i="1"/>
  <c r="K45" i="1"/>
  <c r="M45" i="1" s="1"/>
  <c r="L63" i="1" s="1"/>
  <c r="J35" i="1"/>
  <c r="L35" i="1" s="1"/>
  <c r="J39" i="1"/>
  <c r="L39" i="1" s="1"/>
  <c r="J43" i="1"/>
  <c r="L43" i="1" s="1"/>
  <c r="L55" i="1"/>
  <c r="L51" i="1"/>
  <c r="M42" i="1" l="1"/>
  <c r="L60" i="1" s="1"/>
  <c r="M41" i="1"/>
  <c r="L59" i="1" s="1"/>
  <c r="M35" i="1"/>
  <c r="L53" i="1" s="1"/>
  <c r="M38" i="1"/>
  <c r="L56" i="1" s="1"/>
  <c r="M43" i="1"/>
  <c r="L61" i="1" s="1"/>
  <c r="M39" i="1"/>
  <c r="L57" i="1" s="1"/>
  <c r="M34" i="1"/>
  <c r="L52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<sst xmlns="http://schemas.openxmlformats.org/spreadsheetml/2006/main" count="459" uniqueCount="103">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</sst>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1456.1971357121445</c:v>
                  </c:pt>
                  <c:pt idx="1">
                    <c:v>1014.1264720207595</c:v>
                  </c:pt>
                  <c:pt idx="2">
                    <c:v>773.58370537190717</c:v>
                  </c:pt>
                  <c:pt idx="3">
                    <c:v>499.35849161157353</c:v>
                  </c:pt>
                  <c:pt idx="4">
                    <c:v>397.53964664092456</c:v>
                  </c:pt>
                  <c:pt idx="5">
                    <c:v>247.55630989981717</c:v>
                  </c:pt>
                  <c:pt idx="6">
                    <c:v>213.05943047885685</c:v>
                  </c:pt>
                  <c:pt idx="7">
                    <c:v>136.98948316639701</c:v>
                  </c:pt>
                  <c:pt idx="8">
                    <c:v>99.76175859248869</c:v>
                  </c:pt>
                  <c:pt idx="9">
                    <c:v>72.264121970567103</c:v>
                  </c:pt>
                  <c:pt idx="10">
                    <c:v>52.023361640776166</c:v>
                  </c:pt>
                  <c:pt idx="11">
                    <c:v>39.230097459221909</c:v>
                  </c:pt>
                  <c:pt idx="12">
                    <c:v>32.43203907326739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1456.1971357121445</c:v>
                  </c:pt>
                  <c:pt idx="1">
                    <c:v>1014.1264720207595</c:v>
                  </c:pt>
                  <c:pt idx="2">
                    <c:v>773.58370537190717</c:v>
                  </c:pt>
                  <c:pt idx="3">
                    <c:v>499.35849161157353</c:v>
                  </c:pt>
                  <c:pt idx="4">
                    <c:v>397.53964664092456</c:v>
                  </c:pt>
                  <c:pt idx="5">
                    <c:v>247.55630989981717</c:v>
                  </c:pt>
                  <c:pt idx="6">
                    <c:v>213.05943047885685</c:v>
                  </c:pt>
                  <c:pt idx="7">
                    <c:v>136.98948316639701</c:v>
                  </c:pt>
                  <c:pt idx="8">
                    <c:v>99.76175859248869</c:v>
                  </c:pt>
                  <c:pt idx="9">
                    <c:v>72.264121970567103</c:v>
                  </c:pt>
                  <c:pt idx="10">
                    <c:v>52.023361640776166</c:v>
                  </c:pt>
                  <c:pt idx="11">
                    <c:v>39.230097459221909</c:v>
                  </c:pt>
                  <c:pt idx="12">
                    <c:v>32.43203907326739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18521.982270953904</c:v>
                </c:pt>
                <c:pt idx="1">
                  <c:v>13228.391171828694</c:v>
                </c:pt>
                <c:pt idx="2" formatCode="General">
                  <c:v>9348.118460401527</c:v>
                </c:pt>
                <c:pt idx="3" formatCode="General">
                  <c:v>6526.3643726626733</c:v>
                </c:pt>
                <c:pt idx="4" formatCode="General">
                  <c:v>4655.8333831421132</c:v>
                </c:pt>
                <c:pt idx="5" formatCode="General">
                  <c:v>3288.6088501784493</c:v>
                </c:pt>
                <c:pt idx="6" formatCode="General">
                  <c:v>2348.0867758592917</c:v>
                </c:pt>
                <c:pt idx="7" formatCode="General">
                  <c:v>1683.0941436322996</c:v>
                </c:pt>
                <c:pt idx="8" formatCode="General">
                  <c:v>1245.9142796102412</c:v>
                </c:pt>
                <c:pt idx="9" formatCode="General">
                  <c:v>898.37729749864752</c:v>
                </c:pt>
                <c:pt idx="10" formatCode="General">
                  <c:v>658.22118566219103</c:v>
                </c:pt>
                <c:pt idx="11" formatCode="General">
                  <c:v>482.06208539305675</c:v>
                </c:pt>
                <c:pt idx="12" formatCode="General">
                  <c:v>358.97029013682072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A-F64F-8F28-08A560B9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5.559376463837169</c:v>
                  </c:pt>
                  <c:pt idx="1">
                    <c:v>5.5130652897357271</c:v>
                  </c:pt>
                  <c:pt idx="2">
                    <c:v>5.4967414589615418</c:v>
                  </c:pt>
                  <c:pt idx="3">
                    <c:v>5.4341768261419112</c:v>
                  </c:pt>
                  <c:pt idx="4">
                    <c:v>5.3536851275027786</c:v>
                  </c:pt>
                  <c:pt idx="5">
                    <c:v>5.2496296165644969</c:v>
                  </c:pt>
                  <c:pt idx="6">
                    <c:v>5.0185489270638106</c:v>
                  </c:pt>
                  <c:pt idx="7">
                    <c:v>4.3610969568064721</c:v>
                  </c:pt>
                  <c:pt idx="8">
                    <c:v>3.553871128783372</c:v>
                  </c:pt>
                  <c:pt idx="9">
                    <c:v>3.0402850743529517</c:v>
                  </c:pt>
                  <c:pt idx="10">
                    <c:v>2.2360679774997898</c:v>
                  </c:pt>
                  <c:pt idx="11">
                    <c:v>1.0226599304428297</c:v>
                  </c:pt>
                  <c:pt idx="12">
                    <c:v>0.23154073315749674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5.559376463837169</c:v>
                  </c:pt>
                  <c:pt idx="1">
                    <c:v>5.5130652897357271</c:v>
                  </c:pt>
                  <c:pt idx="2">
                    <c:v>5.4967414589615418</c:v>
                  </c:pt>
                  <c:pt idx="3">
                    <c:v>5.4341768261419112</c:v>
                  </c:pt>
                  <c:pt idx="4">
                    <c:v>5.3536851275027786</c:v>
                  </c:pt>
                  <c:pt idx="5">
                    <c:v>5.2496296165644969</c:v>
                  </c:pt>
                  <c:pt idx="6">
                    <c:v>5.0185489270638106</c:v>
                  </c:pt>
                  <c:pt idx="7">
                    <c:v>4.3610969568064721</c:v>
                  </c:pt>
                  <c:pt idx="8">
                    <c:v>3.553871128783372</c:v>
                  </c:pt>
                  <c:pt idx="9">
                    <c:v>3.0402850743529517</c:v>
                  </c:pt>
                  <c:pt idx="10">
                    <c:v>2.2360679774997898</c:v>
                  </c:pt>
                  <c:pt idx="11">
                    <c:v>1.0226599304428297</c:v>
                  </c:pt>
                  <c:pt idx="12">
                    <c:v>0.23154073315749674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1844.0333333333333</c:v>
                </c:pt>
                <c:pt idx="1">
                  <c:v>1814.4333333333334</c:v>
                </c:pt>
                <c:pt idx="2">
                  <c:v>1806.4833333333333</c:v>
                </c:pt>
                <c:pt idx="3">
                  <c:v>1765.9833333333333</c:v>
                </c:pt>
                <c:pt idx="4">
                  <c:v>1714.75</c:v>
                </c:pt>
                <c:pt idx="5">
                  <c:v>1649.2833333333333</c:v>
                </c:pt>
                <c:pt idx="6">
                  <c:v>1507.75</c:v>
                </c:pt>
                <c:pt idx="7">
                  <c:v>1137.95</c:v>
                </c:pt>
                <c:pt idx="8">
                  <c:v>755.23333333333335</c:v>
                </c:pt>
                <c:pt idx="9">
                  <c:v>552.83333333333337</c:v>
                </c:pt>
                <c:pt idx="10">
                  <c:v>298.83333333333331</c:v>
                </c:pt>
                <c:pt idx="11">
                  <c:v>61.616666666666667</c:v>
                </c:pt>
                <c:pt idx="12">
                  <c:v>1.1499999999999999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A-F64F-8F28-08A560B9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8_2018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3.7013810682692305E-12</v>
          </cell>
          <cell r="B7">
            <v>1.4530538850488302E-12</v>
          </cell>
          <cell r="C7">
            <v>-3.2990154174757271E-11</v>
          </cell>
          <cell r="D7">
            <v>2.9615793437709528E-12</v>
          </cell>
        </row>
      </sheetData>
      <sheetData sheetId="5">
        <row r="7">
          <cell r="A7">
            <v>2.9378793200000018E-12</v>
          </cell>
          <cell r="B7">
            <v>1.376902794887865E-12</v>
          </cell>
          <cell r="C7">
            <v>-4.6335273588516753E-11</v>
          </cell>
          <cell r="D7">
            <v>3.7403627158264054E-12</v>
          </cell>
        </row>
      </sheetData>
      <sheetData sheetId="6">
        <row r="7">
          <cell r="A7">
            <v>3.75291492124542E-12</v>
          </cell>
          <cell r="B7">
            <v>1.4044867498499192E-12</v>
          </cell>
          <cell r="C7">
            <v>-6.3526039619047644E-11</v>
          </cell>
          <cell r="D7">
            <v>5.0935133324101595E-12</v>
          </cell>
        </row>
      </sheetData>
      <sheetData sheetId="7">
        <row r="7">
          <cell r="A7">
            <v>4.2213311891402733E-12</v>
          </cell>
          <cell r="B7">
            <v>1.6783070339845679E-12</v>
          </cell>
          <cell r="C7">
            <v>-8.7604770241545864E-11</v>
          </cell>
          <cell r="D7">
            <v>7.1465042560464309E-12</v>
          </cell>
        </row>
      </sheetData>
      <sheetData sheetId="8">
        <row r="7">
          <cell r="A7">
            <v>3.2443168940298509E-12</v>
          </cell>
          <cell r="B7">
            <v>1.6488505732128296E-12</v>
          </cell>
          <cell r="C7">
            <v>-1.2410468372294367E-10</v>
          </cell>
          <cell r="D7">
            <v>9.9986475982812147E-12</v>
          </cell>
        </row>
      </sheetData>
      <sheetData sheetId="9">
        <row r="7">
          <cell r="A7">
            <v>2.9503920379807691E-12</v>
          </cell>
          <cell r="B7">
            <v>1.6625228303938896E-12</v>
          </cell>
          <cell r="C7">
            <v>-1.6908420186915883E-10</v>
          </cell>
          <cell r="D7">
            <v>1.3818394159724845E-11</v>
          </cell>
        </row>
      </sheetData>
      <sheetData sheetId="10">
        <row r="7">
          <cell r="A7">
            <v>3.0141012477832514E-12</v>
          </cell>
          <cell r="B7">
            <v>1.6140248688952817E-12</v>
          </cell>
          <cell r="C7">
            <v>-2.3699157904761922E-10</v>
          </cell>
          <cell r="D7">
            <v>2.1612139377380246E-11</v>
          </cell>
        </row>
      </sheetData>
      <sheetData sheetId="11">
        <row r="7">
          <cell r="A7">
            <v>2.4410735609550543E-12</v>
          </cell>
          <cell r="B7">
            <v>2.1097912962476882E-12</v>
          </cell>
          <cell r="C7">
            <v>-3.3369846456310691E-10</v>
          </cell>
          <cell r="D7">
            <v>2.5037047516825196E-11</v>
          </cell>
        </row>
      </sheetData>
      <sheetData sheetId="12">
        <row r="7">
          <cell r="A7">
            <v>2.1486315729257634E-12</v>
          </cell>
          <cell r="B7">
            <v>1.924780184362682E-12</v>
          </cell>
          <cell r="C7">
            <v>-4.7373942757009357E-10</v>
          </cell>
          <cell r="D7">
            <v>4.0366274321298056E-11</v>
          </cell>
        </row>
      </sheetData>
      <sheetData sheetId="13">
        <row r="7">
          <cell r="A7">
            <v>1.6316767314285722E-12</v>
          </cell>
          <cell r="B7">
            <v>2.8311064826787237E-12</v>
          </cell>
          <cell r="C7">
            <v>-6.6544951346153838E-10</v>
          </cell>
          <cell r="D7">
            <v>5.0614926472421259E-11</v>
          </cell>
        </row>
      </sheetData>
      <sheetData sheetId="14">
        <row r="7">
          <cell r="A7">
            <v>1.2365308606299192E-12</v>
          </cell>
          <cell r="B7">
            <v>2.9575556998611485E-12</v>
          </cell>
          <cell r="C7">
            <v>-9.5426543509615384E-10</v>
          </cell>
          <cell r="D7">
            <v>7.8555508585287064E-11</v>
          </cell>
        </row>
      </sheetData>
      <sheetData sheetId="15">
        <row r="7">
          <cell r="A7">
            <v>1.7691836495238104E-12</v>
          </cell>
          <cell r="B7">
            <v>3.0332137633531798E-12</v>
          </cell>
          <cell r="C7">
            <v>-1.3503482317073169E-9</v>
          </cell>
          <cell r="D7">
            <v>1.0291048263992755E-10</v>
          </cell>
        </row>
      </sheetData>
      <sheetData sheetId="16">
        <row r="7">
          <cell r="A7">
            <v>-1.7648527142857171E-13</v>
          </cell>
          <cell r="B7">
            <v>4.9144796622050694E-12</v>
          </cell>
          <cell r="C7">
            <v>-1.8933692757009349E-9</v>
          </cell>
          <cell r="D7">
            <v>1.4780268851904841E-10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31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64" t="s">
        <v>7</v>
      </c>
      <c r="G2" s="65"/>
      <c r="H2" s="65"/>
      <c r="I2" s="65"/>
      <c r="J2" s="66"/>
      <c r="K2" s="67" t="s">
        <v>47</v>
      </c>
      <c r="L2" s="65"/>
      <c r="M2" s="65"/>
      <c r="N2" s="66"/>
      <c r="O2" s="67" t="s">
        <v>48</v>
      </c>
      <c r="P2" s="65"/>
      <c r="Q2" s="65"/>
      <c r="R2" s="68"/>
    </row>
    <row r="3" spans="1:18" ht="16">
      <c r="A3" s="44" t="s">
        <v>1</v>
      </c>
      <c r="B3" s="4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6"/>
      <c r="B4" s="4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8" t="s">
        <v>60</v>
      </c>
      <c r="F6" s="13">
        <v>3323</v>
      </c>
      <c r="G6" s="14">
        <v>720</v>
      </c>
      <c r="H6" s="15"/>
      <c r="I6" s="16">
        <v>1014</v>
      </c>
      <c r="J6" s="17">
        <v>21.3</v>
      </c>
      <c r="K6" s="18">
        <v>311</v>
      </c>
      <c r="L6" s="12">
        <f>SQRT(K6)</f>
        <v>17.635192088548397</v>
      </c>
      <c r="M6" s="14">
        <v>110953</v>
      </c>
      <c r="N6" s="23">
        <f>SQRT(M6)</f>
        <v>333.09608223454086</v>
      </c>
      <c r="O6" s="41">
        <f>'[1]700uA'!A7</f>
        <v>-1.7648527142857171E-13</v>
      </c>
      <c r="P6" s="41">
        <f>'[1]700uA'!B7</f>
        <v>4.9144796622050694E-12</v>
      </c>
      <c r="Q6" s="41">
        <f>'[1]700uA'!C7</f>
        <v>-1.8933692757009349E-9</v>
      </c>
      <c r="R6" s="41">
        <f>'[1]700uA'!D7</f>
        <v>1.4780268851904841E-10</v>
      </c>
    </row>
    <row r="7" spans="1:18">
      <c r="A7" s="9" t="s">
        <v>3</v>
      </c>
      <c r="B7" s="11">
        <v>4.5</v>
      </c>
      <c r="C7"/>
      <c r="D7"/>
      <c r="E7" s="59"/>
      <c r="F7" s="13">
        <v>3278</v>
      </c>
      <c r="G7" s="14">
        <v>710</v>
      </c>
      <c r="H7" s="15"/>
      <c r="I7" s="16">
        <v>1014</v>
      </c>
      <c r="J7" s="17"/>
      <c r="K7" s="18">
        <v>276</v>
      </c>
      <c r="L7" s="12">
        <f t="shared" ref="L7:L18" si="0">SQRT(K7)</f>
        <v>16.61324772583615</v>
      </c>
      <c r="M7" s="36">
        <v>109142</v>
      </c>
      <c r="N7" s="23">
        <f t="shared" ref="N7:N18" si="1">SQRT(M7)</f>
        <v>330.36646318898653</v>
      </c>
      <c r="O7" s="41">
        <f>'[1]690uA'!A7</f>
        <v>1.7691836495238104E-12</v>
      </c>
      <c r="P7" s="41">
        <f>'[1]690uA'!B7</f>
        <v>3.0332137633531798E-12</v>
      </c>
      <c r="Q7" s="41">
        <f>'[1]690uA'!C7</f>
        <v>-1.3503482317073169E-9</v>
      </c>
      <c r="R7" s="41">
        <f>'[1]690uA'!D7</f>
        <v>1.0291048263992755E-10</v>
      </c>
    </row>
    <row r="8" spans="1:18">
      <c r="A8" s="9" t="s">
        <v>28</v>
      </c>
      <c r="B8" s="11">
        <v>100</v>
      </c>
      <c r="C8"/>
      <c r="D8"/>
      <c r="E8" s="59"/>
      <c r="F8" s="13">
        <v>3232</v>
      </c>
      <c r="G8" s="14">
        <v>700</v>
      </c>
      <c r="H8" s="15"/>
      <c r="I8" s="16">
        <v>1014</v>
      </c>
      <c r="J8" s="17">
        <v>21.4</v>
      </c>
      <c r="K8" s="18">
        <v>191</v>
      </c>
      <c r="L8" s="12">
        <f t="shared" si="0"/>
        <v>13.820274961085254</v>
      </c>
      <c r="M8" s="36">
        <v>108580</v>
      </c>
      <c r="N8" s="23">
        <f t="shared" si="1"/>
        <v>329.5147948120084</v>
      </c>
      <c r="O8" s="41">
        <f>'[1]680uA'!A7</f>
        <v>1.2365308606299192E-12</v>
      </c>
      <c r="P8" s="41">
        <f>'[1]680uA'!B7</f>
        <v>2.9575556998611485E-12</v>
      </c>
      <c r="Q8" s="41">
        <f>'[1]680uA'!C7</f>
        <v>-9.5426543509615384E-10</v>
      </c>
      <c r="R8" s="41">
        <f>'[1]680uA'!D7</f>
        <v>7.8555508585287064E-11</v>
      </c>
    </row>
    <row r="9" spans="1:18" ht="15" customHeight="1">
      <c r="A9" s="9" t="s">
        <v>29</v>
      </c>
      <c r="B9" s="11">
        <v>100</v>
      </c>
      <c r="C9" s="4"/>
      <c r="D9" s="6"/>
      <c r="E9" s="59"/>
      <c r="F9" s="13">
        <v>3186</v>
      </c>
      <c r="G9" s="14">
        <v>690</v>
      </c>
      <c r="H9" s="15"/>
      <c r="I9" s="16">
        <v>1014</v>
      </c>
      <c r="J9" s="17"/>
      <c r="K9" s="18">
        <v>175</v>
      </c>
      <c r="L9" s="12">
        <f t="shared" si="0"/>
        <v>13.228756555322953</v>
      </c>
      <c r="M9" s="14">
        <v>106134</v>
      </c>
      <c r="N9" s="23">
        <f t="shared" si="1"/>
        <v>325.78213579016267</v>
      </c>
      <c r="O9" s="41">
        <f>'[1]670uA'!A7</f>
        <v>1.6316767314285722E-12</v>
      </c>
      <c r="P9" s="41">
        <f>'[1]670uA'!B7</f>
        <v>2.8311064826787237E-12</v>
      </c>
      <c r="Q9" s="41">
        <f>'[1]670uA'!C7</f>
        <v>-6.6544951346153838E-10</v>
      </c>
      <c r="R9" s="41">
        <f>'[1]670uA'!D7</f>
        <v>5.0614926472421259E-11</v>
      </c>
    </row>
    <row r="10" spans="1:18">
      <c r="A10" s="44" t="s">
        <v>23</v>
      </c>
      <c r="B10" s="45"/>
      <c r="C10" s="4"/>
      <c r="D10" s="6"/>
      <c r="E10" s="59"/>
      <c r="F10" s="13">
        <v>3140</v>
      </c>
      <c r="G10" s="14">
        <v>680</v>
      </c>
      <c r="H10" s="15"/>
      <c r="I10" s="16">
        <v>1014</v>
      </c>
      <c r="J10" s="17"/>
      <c r="K10" s="18">
        <v>149</v>
      </c>
      <c r="L10" s="12">
        <f t="shared" si="0"/>
        <v>12.206555615733702</v>
      </c>
      <c r="M10" s="14">
        <v>103034</v>
      </c>
      <c r="N10" s="23">
        <f t="shared" si="1"/>
        <v>320.98909638802377</v>
      </c>
      <c r="O10" s="41">
        <f>'[1]660uA'!A7</f>
        <v>2.1486315729257634E-12</v>
      </c>
      <c r="P10" s="41">
        <f>'[1]660uA'!B7</f>
        <v>1.924780184362682E-12</v>
      </c>
      <c r="Q10" s="41">
        <f>'[1]660uA'!C7</f>
        <v>-4.7373942757009357E-10</v>
      </c>
      <c r="R10" s="41">
        <f>'[1]660uA'!D7</f>
        <v>4.0366274321298056E-11</v>
      </c>
    </row>
    <row r="11" spans="1:18">
      <c r="A11" s="46"/>
      <c r="B11" s="47"/>
      <c r="C11" s="4"/>
      <c r="D11" s="6"/>
      <c r="E11" s="59"/>
      <c r="F11" s="13">
        <v>3094</v>
      </c>
      <c r="G11" s="14">
        <v>670</v>
      </c>
      <c r="H11" s="15"/>
      <c r="I11" s="16">
        <v>1013</v>
      </c>
      <c r="J11" s="17"/>
      <c r="K11" s="18">
        <v>127</v>
      </c>
      <c r="L11" s="12">
        <f t="shared" si="0"/>
        <v>11.269427669584644</v>
      </c>
      <c r="M11" s="14">
        <v>99084</v>
      </c>
      <c r="N11" s="23">
        <f t="shared" si="1"/>
        <v>314.77611091059629</v>
      </c>
      <c r="O11" s="41">
        <f>'[1]650uA'!A7</f>
        <v>2.4410735609550543E-12</v>
      </c>
      <c r="P11" s="41">
        <f>'[1]650uA'!B7</f>
        <v>2.1097912962476882E-12</v>
      </c>
      <c r="Q11" s="41">
        <f>'[1]650uA'!C7</f>
        <v>-3.3369846456310691E-10</v>
      </c>
      <c r="R11" s="41">
        <f>'[1]650uA'!D7</f>
        <v>2.5037047516825196E-11</v>
      </c>
    </row>
    <row r="12" spans="1:18">
      <c r="A12" s="9" t="s">
        <v>57</v>
      </c>
      <c r="B12" s="11" t="s">
        <v>97</v>
      </c>
      <c r="C12" s="4"/>
      <c r="D12" s="6"/>
      <c r="E12" s="59"/>
      <c r="F12" s="13">
        <v>3048</v>
      </c>
      <c r="G12" s="14">
        <v>660</v>
      </c>
      <c r="H12" s="15"/>
      <c r="I12" s="16">
        <v>1013</v>
      </c>
      <c r="J12" s="17"/>
      <c r="K12" s="18">
        <v>102</v>
      </c>
      <c r="L12" s="12">
        <f t="shared" si="0"/>
        <v>10.099504938362077</v>
      </c>
      <c r="M12" s="14">
        <v>90567</v>
      </c>
      <c r="N12" s="23">
        <f t="shared" si="1"/>
        <v>300.94351629500176</v>
      </c>
      <c r="O12" s="41">
        <f>'[1]640uA'!A7</f>
        <v>3.0141012477832514E-12</v>
      </c>
      <c r="P12" s="41">
        <f>'[1]640uA'!B7</f>
        <v>1.6140248688952817E-12</v>
      </c>
      <c r="Q12" s="41">
        <f>'[1]640uA'!C7</f>
        <v>-2.3699157904761922E-10</v>
      </c>
      <c r="R12" s="41">
        <f>'[1]640uA'!D7</f>
        <v>2.1612139377380246E-11</v>
      </c>
    </row>
    <row r="13" spans="1:18">
      <c r="A13" s="9" t="s">
        <v>45</v>
      </c>
      <c r="B13" s="11" t="s">
        <v>98</v>
      </c>
      <c r="C13" s="4"/>
      <c r="D13" s="6"/>
      <c r="E13" s="59"/>
      <c r="F13" s="13">
        <v>3002</v>
      </c>
      <c r="G13" s="14">
        <v>650</v>
      </c>
      <c r="H13" s="15"/>
      <c r="I13" s="16">
        <v>1014</v>
      </c>
      <c r="J13" s="17"/>
      <c r="K13" s="18">
        <v>96</v>
      </c>
      <c r="L13" s="12">
        <f t="shared" si="0"/>
        <v>9.7979589711327115</v>
      </c>
      <c r="M13" s="14">
        <v>68373</v>
      </c>
      <c r="N13" s="23">
        <f t="shared" si="1"/>
        <v>261.48231297737902</v>
      </c>
      <c r="O13" s="41">
        <f>'[1]630uA'!A7</f>
        <v>2.9503920379807691E-12</v>
      </c>
      <c r="P13" s="41">
        <f>'[1]630uA'!B7</f>
        <v>1.6625228303938896E-12</v>
      </c>
      <c r="Q13" s="41">
        <f>'[1]630uA'!C7</f>
        <v>-1.6908420186915883E-10</v>
      </c>
      <c r="R13" s="41">
        <f>'[1]630uA'!D7</f>
        <v>1.3818394159724845E-11</v>
      </c>
    </row>
    <row r="14" spans="1:18">
      <c r="A14" s="9" t="s">
        <v>54</v>
      </c>
      <c r="B14" s="11" t="s">
        <v>99</v>
      </c>
      <c r="C14" s="4"/>
      <c r="D14" s="6"/>
      <c r="E14" s="59"/>
      <c r="F14" s="13">
        <v>2956</v>
      </c>
      <c r="G14" s="14">
        <v>640</v>
      </c>
      <c r="H14" s="15"/>
      <c r="I14" s="16">
        <v>1014</v>
      </c>
      <c r="J14" s="17">
        <v>22</v>
      </c>
      <c r="K14" s="18">
        <v>77</v>
      </c>
      <c r="L14" s="12">
        <f t="shared" si="0"/>
        <v>8.7749643873921226</v>
      </c>
      <c r="M14" s="14">
        <v>45391</v>
      </c>
      <c r="N14" s="23">
        <f t="shared" si="1"/>
        <v>213.05163693339696</v>
      </c>
      <c r="O14" s="41">
        <f>'[1]620uA'!A7</f>
        <v>3.2443168940298509E-12</v>
      </c>
      <c r="P14" s="41">
        <f>'[1]620uA'!B7</f>
        <v>1.6488505732128296E-12</v>
      </c>
      <c r="Q14" s="41">
        <f>'[1]620uA'!C7</f>
        <v>-1.2410468372294367E-10</v>
      </c>
      <c r="R14" s="41">
        <f>'[1]620uA'!D7</f>
        <v>9.9986475982812147E-12</v>
      </c>
    </row>
    <row r="15" spans="1:18">
      <c r="A15" s="9" t="s">
        <v>55</v>
      </c>
      <c r="B15" s="42">
        <v>2.9375</v>
      </c>
      <c r="C15" s="4"/>
      <c r="D15" s="6"/>
      <c r="E15" s="59"/>
      <c r="F15" s="13">
        <v>2909</v>
      </c>
      <c r="G15" s="14">
        <v>630</v>
      </c>
      <c r="H15" s="15"/>
      <c r="I15" s="16">
        <v>1014</v>
      </c>
      <c r="J15" s="17"/>
      <c r="K15" s="18">
        <v>53</v>
      </c>
      <c r="L15" s="12">
        <f t="shared" si="0"/>
        <v>7.2801098892805181</v>
      </c>
      <c r="M15" s="14">
        <v>33223</v>
      </c>
      <c r="N15" s="23">
        <f t="shared" si="1"/>
        <v>182.27177510519834</v>
      </c>
      <c r="O15" s="41">
        <f>'[1]610uA'!A7</f>
        <v>4.2213311891402733E-12</v>
      </c>
      <c r="P15" s="41">
        <f>'[1]610uA'!B7</f>
        <v>1.6783070339845679E-12</v>
      </c>
      <c r="Q15" s="41">
        <f>'[1]610uA'!C7</f>
        <v>-8.7604770241545864E-11</v>
      </c>
      <c r="R15" s="41">
        <f>'[1]610uA'!D7</f>
        <v>7.1465042560464309E-12</v>
      </c>
    </row>
    <row r="16" spans="1:18">
      <c r="A16" s="9" t="s">
        <v>49</v>
      </c>
      <c r="B16" s="11">
        <v>5</v>
      </c>
      <c r="C16" s="4"/>
      <c r="D16" s="6"/>
      <c r="E16" s="59"/>
      <c r="F16" s="13">
        <v>2863</v>
      </c>
      <c r="G16" s="14">
        <v>620</v>
      </c>
      <c r="H16" s="15"/>
      <c r="I16" s="16">
        <v>1013</v>
      </c>
      <c r="J16" s="17"/>
      <c r="K16" s="18">
        <v>35</v>
      </c>
      <c r="L16" s="12">
        <f t="shared" si="0"/>
        <v>5.9160797830996161</v>
      </c>
      <c r="M16" s="14">
        <v>17965</v>
      </c>
      <c r="N16" s="23">
        <f t="shared" si="1"/>
        <v>134.03357788255897</v>
      </c>
      <c r="O16" s="41">
        <f>'[1]600uA'!A7</f>
        <v>3.75291492124542E-12</v>
      </c>
      <c r="P16" s="41">
        <f>'[1]600uA'!B7</f>
        <v>1.4044867498499192E-12</v>
      </c>
      <c r="Q16" s="41">
        <f>'[1]600uA'!C7</f>
        <v>-6.3526039619047644E-11</v>
      </c>
      <c r="R16" s="41">
        <f>'[1]600uA'!D7</f>
        <v>5.0935133324101595E-12</v>
      </c>
    </row>
    <row r="17" spans="1:20">
      <c r="A17" s="9" t="s">
        <v>62</v>
      </c>
      <c r="B17" s="11">
        <v>4.7</v>
      </c>
      <c r="C17" s="4"/>
      <c r="D17" s="6"/>
      <c r="E17" s="59"/>
      <c r="F17" s="13">
        <v>2818</v>
      </c>
      <c r="G17" s="14">
        <v>610</v>
      </c>
      <c r="H17" s="15"/>
      <c r="I17" s="16">
        <v>1013</v>
      </c>
      <c r="J17" s="17"/>
      <c r="K17" s="18">
        <v>34</v>
      </c>
      <c r="L17" s="12">
        <f t="shared" si="0"/>
        <v>5.8309518948453007</v>
      </c>
      <c r="M17" s="14">
        <v>3731</v>
      </c>
      <c r="N17" s="23">
        <f t="shared" si="1"/>
        <v>61.081912216301809</v>
      </c>
      <c r="O17" s="41">
        <f>'[1]590uA'!A7</f>
        <v>2.9378793200000018E-12</v>
      </c>
      <c r="P17" s="41">
        <f>'[1]590uA'!B7</f>
        <v>1.376902794887865E-12</v>
      </c>
      <c r="Q17" s="41">
        <f>'[1]590uA'!C7</f>
        <v>-4.6335273588516753E-11</v>
      </c>
      <c r="R17" s="41">
        <f>'[1]590uA'!D7</f>
        <v>3.7403627158264054E-12</v>
      </c>
    </row>
    <row r="18" spans="1:20" ht="14" customHeight="1">
      <c r="A18" s="9" t="s">
        <v>63</v>
      </c>
      <c r="B18" s="11">
        <v>4.7</v>
      </c>
      <c r="C18" s="4"/>
      <c r="D18" s="6"/>
      <c r="E18" s="59"/>
      <c r="F18" s="13">
        <v>2772</v>
      </c>
      <c r="G18" s="14">
        <v>600</v>
      </c>
      <c r="H18" s="15"/>
      <c r="I18" s="16">
        <v>1013</v>
      </c>
      <c r="J18" s="17"/>
      <c r="K18" s="18">
        <v>62</v>
      </c>
      <c r="L18" s="12">
        <f t="shared" si="0"/>
        <v>7.8740078740118111</v>
      </c>
      <c r="M18" s="14">
        <v>131</v>
      </c>
      <c r="N18" s="23">
        <f t="shared" si="1"/>
        <v>11.445523142259598</v>
      </c>
      <c r="O18" s="41">
        <f>'[1]580uA'!A7</f>
        <v>3.7013810682692305E-12</v>
      </c>
      <c r="P18" s="41">
        <f>'[1]580uA'!B7</f>
        <v>1.4530538850488302E-12</v>
      </c>
      <c r="Q18" s="41">
        <f>'[1]580uA'!C7</f>
        <v>-3.2990154174757271E-11</v>
      </c>
      <c r="R18" s="41">
        <f>'[1]580uA'!D7</f>
        <v>2.9615793437709528E-12</v>
      </c>
    </row>
    <row r="19" spans="1:20" ht="15" customHeight="1">
      <c r="A19" s="9" t="s">
        <v>64</v>
      </c>
      <c r="B19" s="11">
        <v>1.127</v>
      </c>
      <c r="C19" s="4"/>
      <c r="D19" s="6"/>
      <c r="E19" s="59"/>
      <c r="F19" s="13"/>
      <c r="G19" s="14"/>
      <c r="H19" s="15"/>
      <c r="I19" s="16"/>
      <c r="J19" s="17"/>
      <c r="K19" s="18"/>
      <c r="L19" s="12"/>
      <c r="M19" s="14"/>
      <c r="N19" s="23"/>
      <c r="O19" s="41"/>
      <c r="P19" s="41"/>
      <c r="Q19" s="41"/>
      <c r="R19" s="41"/>
    </row>
    <row r="20" spans="1:20">
      <c r="A20" s="9" t="s">
        <v>65</v>
      </c>
      <c r="B20" s="11">
        <v>0.56599999999999995</v>
      </c>
      <c r="C20" s="4"/>
      <c r="D20" s="6"/>
      <c r="E20" s="59"/>
      <c r="F20" s="13"/>
      <c r="G20" s="14"/>
      <c r="H20" s="15"/>
      <c r="I20" s="16"/>
      <c r="J20" s="17"/>
      <c r="K20" s="18"/>
      <c r="L20" s="12"/>
      <c r="M20" s="14"/>
      <c r="N20" s="23"/>
      <c r="O20" s="41"/>
      <c r="P20" s="41"/>
      <c r="Q20" s="41"/>
      <c r="R20" s="41"/>
    </row>
    <row r="21" spans="1:20">
      <c r="A21" s="9" t="s">
        <v>66</v>
      </c>
      <c r="B21" s="11">
        <v>0.44</v>
      </c>
      <c r="C21" s="4"/>
      <c r="D21" s="6"/>
      <c r="E21" s="60"/>
      <c r="F21" s="13"/>
      <c r="G21" s="14"/>
      <c r="H21" s="15"/>
      <c r="I21" s="16"/>
      <c r="J21" s="17"/>
      <c r="K21" s="18"/>
      <c r="L21" s="12"/>
      <c r="M21" s="14"/>
      <c r="N21" s="23"/>
      <c r="O21" s="41"/>
      <c r="P21" s="41"/>
      <c r="Q21" s="41"/>
      <c r="R21" s="41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4"/>
      <c r="K23" s="55"/>
      <c r="L23" s="55"/>
      <c r="M23" s="56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0" t="s">
        <v>41</v>
      </c>
      <c r="K24" s="50"/>
      <c r="L24" s="51">
        <v>1.602E-19</v>
      </c>
      <c r="M24" s="51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4"/>
      <c r="K25" s="55"/>
      <c r="L25" s="55"/>
      <c r="M25" s="56"/>
    </row>
    <row r="26" spans="1:20">
      <c r="A26" s="44" t="s">
        <v>0</v>
      </c>
      <c r="B26" s="45"/>
      <c r="D26" s="5"/>
      <c r="E26" s="53" t="s">
        <v>89</v>
      </c>
      <c r="F26" s="53"/>
      <c r="G26" s="53"/>
      <c r="H26" s="53"/>
      <c r="I26" s="53"/>
      <c r="J26" s="53"/>
      <c r="K26" s="53"/>
      <c r="L26" s="53"/>
      <c r="M26" s="53"/>
    </row>
    <row r="27" spans="1:20">
      <c r="A27" s="46"/>
      <c r="B27" s="47"/>
      <c r="E27" s="53"/>
      <c r="F27" s="53"/>
      <c r="G27" s="53"/>
      <c r="H27" s="53"/>
      <c r="I27" s="53"/>
      <c r="J27" s="53"/>
      <c r="K27" s="53"/>
      <c r="L27" s="53"/>
      <c r="M27" s="53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</v>
      </c>
      <c r="F30" s="29">
        <f>F6</f>
        <v>3323</v>
      </c>
      <c r="G30" s="29">
        <f>E30*'Data Summary'!$B$18</f>
        <v>3384</v>
      </c>
      <c r="H30" s="31">
        <f>(M6-K6)/$B$42</f>
        <v>1844.0333333333333</v>
      </c>
      <c r="I30" s="32">
        <f>(1/$B$42)*SQRT(N6^2+L6^2)</f>
        <v>5.559376463837169</v>
      </c>
      <c r="J30" s="33">
        <f>Q6-O6</f>
        <v>-1.8931927904295065E-9</v>
      </c>
      <c r="K30" s="33">
        <f>SQRT(P6^2+R6^2)</f>
        <v>1.4788436984282373E-10</v>
      </c>
      <c r="L30" s="32">
        <f>ABS(J30)/($H$30*$F$24*$L$24)</f>
        <v>18521.982270953904</v>
      </c>
      <c r="M30" s="33">
        <f>SQRT( ( 1 / ($H$30*$F$24*$L$24 ) )^2 * (K30^2+J30^2*( ($I$30/$H$30)^2+($F$25/$F$24)^2)))</f>
        <v>1456.1971357121445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</v>
      </c>
      <c r="F31" s="43">
        <f t="shared" ref="F31:F45" si="3">F7</f>
        <v>3278</v>
      </c>
      <c r="G31" s="43">
        <f>E31*'Data Summary'!$B$18</f>
        <v>3337</v>
      </c>
      <c r="H31" s="31">
        <f>(M7-K7)/$B$42</f>
        <v>1814.4333333333334</v>
      </c>
      <c r="I31" s="32">
        <f t="shared" ref="I31:I45" si="4">(1/$B$42)*SQRT(N7^2+L7^2)</f>
        <v>5.5130652897357271</v>
      </c>
      <c r="J31" s="33">
        <f t="shared" ref="J31:J45" si="5">Q7-O7</f>
        <v>-1.3521174153568406E-9</v>
      </c>
      <c r="K31" s="33">
        <f t="shared" ref="K31:K45" si="6">SQRT(P7^2+R7^2)</f>
        <v>1.0295517385210432E-10</v>
      </c>
      <c r="L31" s="33">
        <f>ABS(J31)/($H$30*$F$24*$L$24)</f>
        <v>13228.391171828694</v>
      </c>
      <c r="M31" s="33">
        <f t="shared" ref="M31:M45" si="7">SQRT( ( 1 / ($H$30*$F$24*$L$24 ) )^2 * (K31^2+J31^2*( ($I$30/$H$30)^2+($F$25/$F$24)^2)))</f>
        <v>1014.1264720207595</v>
      </c>
    </row>
    <row r="32" spans="1:20">
      <c r="A32" s="44" t="s">
        <v>52</v>
      </c>
      <c r="B32" s="45"/>
      <c r="D32" s="2">
        <v>0</v>
      </c>
      <c r="E32" s="43">
        <f t="shared" si="2"/>
        <v>700</v>
      </c>
      <c r="F32" s="43">
        <f t="shared" si="3"/>
        <v>3232</v>
      </c>
      <c r="G32" s="43">
        <f>E32*'Data Summary'!$B$18</f>
        <v>3290</v>
      </c>
      <c r="H32" s="31">
        <f t="shared" ref="H32:H45" si="8">(M8-K8)/$B$42</f>
        <v>1806.4833333333333</v>
      </c>
      <c r="I32" s="32">
        <f t="shared" si="4"/>
        <v>5.4967414589615418</v>
      </c>
      <c r="J32" s="33">
        <f t="shared" si="5"/>
        <v>-9.5550196595678371E-10</v>
      </c>
      <c r="K32" s="33">
        <f t="shared" si="6"/>
        <v>7.8611163741614277E-11</v>
      </c>
      <c r="L32" s="32">
        <f t="shared" ref="L32:L45" si="9">ABS(J32)/($H$30*$F$24*$L$24)</f>
        <v>9348.118460401527</v>
      </c>
      <c r="M32" s="33">
        <f t="shared" si="7"/>
        <v>773.58370537190717</v>
      </c>
    </row>
    <row r="33" spans="1:14">
      <c r="A33" s="46"/>
      <c r="B33" s="47"/>
      <c r="D33" s="2">
        <v>0</v>
      </c>
      <c r="E33" s="43">
        <f t="shared" si="2"/>
        <v>690</v>
      </c>
      <c r="F33" s="43">
        <f t="shared" si="3"/>
        <v>3186</v>
      </c>
      <c r="G33" s="43">
        <f>E33*'Data Summary'!$B$18</f>
        <v>3243</v>
      </c>
      <c r="H33" s="31">
        <f t="shared" si="8"/>
        <v>1765.9833333333333</v>
      </c>
      <c r="I33" s="32">
        <f t="shared" si="4"/>
        <v>5.4341768261419112</v>
      </c>
      <c r="J33" s="33">
        <f t="shared" si="5"/>
        <v>-6.6708119019296693E-10</v>
      </c>
      <c r="K33" s="33">
        <f t="shared" si="6"/>
        <v>5.0694042507230333E-11</v>
      </c>
      <c r="L33" s="32">
        <f t="shared" si="9"/>
        <v>6526.3643726626733</v>
      </c>
      <c r="M33" s="33">
        <f t="shared" si="7"/>
        <v>499.35849161157353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</v>
      </c>
      <c r="F34" s="43">
        <f t="shared" si="3"/>
        <v>3140</v>
      </c>
      <c r="G34" s="43">
        <f>E34*'Data Summary'!$B$18</f>
        <v>3196</v>
      </c>
      <c r="H34" s="31">
        <f t="shared" si="8"/>
        <v>1714.75</v>
      </c>
      <c r="I34" s="32">
        <f t="shared" si="4"/>
        <v>5.3536851275027786</v>
      </c>
      <c r="J34" s="33">
        <f t="shared" si="5"/>
        <v>-4.7588805914301932E-10</v>
      </c>
      <c r="K34" s="33">
        <f t="shared" si="6"/>
        <v>4.0412137797206449E-11</v>
      </c>
      <c r="L34" s="32">
        <f t="shared" si="9"/>
        <v>4655.8333831421132</v>
      </c>
      <c r="M34" s="33">
        <f t="shared" si="7"/>
        <v>397.53964664092456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</v>
      </c>
      <c r="F35" s="43">
        <f t="shared" si="3"/>
        <v>3094</v>
      </c>
      <c r="G35" s="43">
        <f>E35*'Data Summary'!$B$18</f>
        <v>3149</v>
      </c>
      <c r="H35" s="31">
        <f t="shared" si="8"/>
        <v>1649.2833333333333</v>
      </c>
      <c r="I35" s="32">
        <f t="shared" si="4"/>
        <v>5.2496296165644969</v>
      </c>
      <c r="J35" s="33">
        <f t="shared" si="5"/>
        <v>-3.3613953812406196E-10</v>
      </c>
      <c r="K35" s="33">
        <f t="shared" si="6"/>
        <v>2.5125782926577339E-11</v>
      </c>
      <c r="L35" s="32">
        <f t="shared" si="9"/>
        <v>3288.6088501784493</v>
      </c>
      <c r="M35" s="33">
        <f t="shared" si="7"/>
        <v>247.55630989981717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</v>
      </c>
      <c r="F36" s="43">
        <f t="shared" si="3"/>
        <v>3048</v>
      </c>
      <c r="G36" s="43">
        <f>E36*'Data Summary'!$B$18</f>
        <v>3102</v>
      </c>
      <c r="H36" s="31">
        <f t="shared" si="8"/>
        <v>1507.75</v>
      </c>
      <c r="I36" s="32">
        <f t="shared" si="4"/>
        <v>5.0185489270638106</v>
      </c>
      <c r="J36" s="33">
        <f t="shared" si="5"/>
        <v>-2.400056802954025E-10</v>
      </c>
      <c r="K36" s="33">
        <f t="shared" si="6"/>
        <v>2.1672324396444473E-11</v>
      </c>
      <c r="L36" s="32">
        <f t="shared" si="9"/>
        <v>2348.0867758592917</v>
      </c>
      <c r="M36" s="33">
        <f t="shared" si="7"/>
        <v>213.05943047885685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</v>
      </c>
      <c r="F37" s="43">
        <f t="shared" si="3"/>
        <v>3002</v>
      </c>
      <c r="G37" s="43">
        <f>E37*'Data Summary'!$B$18</f>
        <v>3055</v>
      </c>
      <c r="H37" s="31">
        <f t="shared" si="8"/>
        <v>1137.95</v>
      </c>
      <c r="I37" s="32">
        <f t="shared" si="4"/>
        <v>4.3610969568064721</v>
      </c>
      <c r="J37" s="33">
        <f t="shared" si="5"/>
        <v>-1.7203459390713959E-10</v>
      </c>
      <c r="K37" s="33">
        <f t="shared" si="6"/>
        <v>1.3918045815239242E-11</v>
      </c>
      <c r="L37" s="32">
        <f t="shared" si="9"/>
        <v>1683.0941436322996</v>
      </c>
      <c r="M37" s="33">
        <f t="shared" si="7"/>
        <v>136.98948316639701</v>
      </c>
    </row>
    <row r="38" spans="1:14">
      <c r="A38" s="44" t="s">
        <v>11</v>
      </c>
      <c r="B38" s="45"/>
      <c r="D38" s="2">
        <v>0</v>
      </c>
      <c r="E38" s="43">
        <f t="shared" si="2"/>
        <v>640</v>
      </c>
      <c r="F38" s="43">
        <f t="shared" si="3"/>
        <v>2956</v>
      </c>
      <c r="G38" s="43">
        <f>E38*'Data Summary'!$B$18</f>
        <v>3008</v>
      </c>
      <c r="H38" s="31">
        <f t="shared" si="8"/>
        <v>755.23333333333335</v>
      </c>
      <c r="I38" s="32">
        <f t="shared" si="4"/>
        <v>3.553871128783372</v>
      </c>
      <c r="J38" s="33">
        <f t="shared" si="5"/>
        <v>-1.2734900061697352E-10</v>
      </c>
      <c r="K38" s="33">
        <f t="shared" si="6"/>
        <v>1.0133689456826618E-11</v>
      </c>
      <c r="L38" s="32">
        <f t="shared" si="9"/>
        <v>1245.9142796102412</v>
      </c>
      <c r="M38" s="33">
        <f t="shared" si="7"/>
        <v>99.76175859248869</v>
      </c>
    </row>
    <row r="39" spans="1:14">
      <c r="A39" s="48"/>
      <c r="B39" s="49"/>
      <c r="D39" s="2">
        <v>0</v>
      </c>
      <c r="E39" s="43">
        <f t="shared" si="2"/>
        <v>630</v>
      </c>
      <c r="F39" s="43">
        <f t="shared" si="3"/>
        <v>2909</v>
      </c>
      <c r="G39" s="43">
        <f>E39*'Data Summary'!$B$18</f>
        <v>2961</v>
      </c>
      <c r="H39" s="31">
        <f t="shared" si="8"/>
        <v>552.83333333333337</v>
      </c>
      <c r="I39" s="32">
        <f t="shared" si="4"/>
        <v>3.0402850743529517</v>
      </c>
      <c r="J39" s="33">
        <f t="shared" si="5"/>
        <v>-9.1826101430686138E-11</v>
      </c>
      <c r="K39" s="33">
        <f t="shared" si="6"/>
        <v>7.3409289318186304E-12</v>
      </c>
      <c r="L39" s="32">
        <f t="shared" si="9"/>
        <v>898.37729749864752</v>
      </c>
      <c r="M39" s="33">
        <f t="shared" si="7"/>
        <v>72.264121970567103</v>
      </c>
      <c r="N39" s="3"/>
    </row>
    <row r="40" spans="1:14">
      <c r="A40" s="46"/>
      <c r="B40" s="47"/>
      <c r="D40" s="2">
        <v>0</v>
      </c>
      <c r="E40" s="43">
        <f t="shared" si="2"/>
        <v>620</v>
      </c>
      <c r="F40" s="43">
        <f t="shared" si="3"/>
        <v>2863</v>
      </c>
      <c r="G40" s="43">
        <f>E40*'Data Summary'!$B$18</f>
        <v>2914</v>
      </c>
      <c r="H40" s="31">
        <f t="shared" si="8"/>
        <v>298.83333333333331</v>
      </c>
      <c r="I40" s="32">
        <f t="shared" si="4"/>
        <v>2.2360679774997898</v>
      </c>
      <c r="J40" s="33">
        <f t="shared" si="5"/>
        <v>-6.7278954540293066E-11</v>
      </c>
      <c r="K40" s="33">
        <f t="shared" si="6"/>
        <v>5.2836030412914287E-12</v>
      </c>
      <c r="L40" s="32">
        <f t="shared" si="9"/>
        <v>658.22118566219103</v>
      </c>
      <c r="M40" s="33">
        <f t="shared" si="7"/>
        <v>52.023361640776166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</v>
      </c>
      <c r="F41" s="43">
        <f t="shared" si="3"/>
        <v>2818</v>
      </c>
      <c r="G41" s="43">
        <f>E41*'Data Summary'!$B$18</f>
        <v>2867</v>
      </c>
      <c r="H41" s="31">
        <f t="shared" si="8"/>
        <v>61.616666666666667</v>
      </c>
      <c r="I41" s="32">
        <f t="shared" si="4"/>
        <v>1.0226599304428297</v>
      </c>
      <c r="J41" s="33">
        <f t="shared" si="5"/>
        <v>-4.9273152908516757E-11</v>
      </c>
      <c r="K41" s="33">
        <f t="shared" si="6"/>
        <v>3.9857464235089383E-12</v>
      </c>
      <c r="L41" s="32">
        <f t="shared" si="9"/>
        <v>482.06208539305675</v>
      </c>
      <c r="M41" s="33">
        <f t="shared" si="7"/>
        <v>39.230097459221909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</v>
      </c>
      <c r="F42" s="43">
        <f t="shared" si="3"/>
        <v>2772</v>
      </c>
      <c r="G42" s="43">
        <f>E42*'Data Summary'!$B$18</f>
        <v>2820</v>
      </c>
      <c r="H42" s="31">
        <f t="shared" si="8"/>
        <v>1.1499999999999999</v>
      </c>
      <c r="I42" s="32">
        <f t="shared" si="4"/>
        <v>0.23154073315749674</v>
      </c>
      <c r="J42" s="33">
        <f t="shared" si="5"/>
        <v>-3.6691535243026503E-11</v>
      </c>
      <c r="K42" s="33">
        <f t="shared" si="6"/>
        <v>3.2988358253035698E-12</v>
      </c>
      <c r="L42" s="32">
        <f t="shared" si="9"/>
        <v>358.97029013682072</v>
      </c>
      <c r="M42" s="33">
        <f t="shared" si="7"/>
        <v>32.43203907326739</v>
      </c>
      <c r="N42" s="3"/>
    </row>
    <row r="43" spans="1:14">
      <c r="A43" s="44" t="s">
        <v>12</v>
      </c>
      <c r="B43" s="45"/>
      <c r="D43" s="2">
        <v>0</v>
      </c>
      <c r="E43" s="43">
        <f t="shared" si="2"/>
        <v>0</v>
      </c>
      <c r="F43" s="43">
        <f t="shared" si="3"/>
        <v>0</v>
      </c>
      <c r="G43" s="43">
        <f>E43*'Data Summary'!$B$18</f>
        <v>0</v>
      </c>
      <c r="H43" s="31">
        <f t="shared" si="8"/>
        <v>0</v>
      </c>
      <c r="I43" s="32">
        <f t="shared" si="4"/>
        <v>0</v>
      </c>
      <c r="J43" s="33">
        <f t="shared" si="5"/>
        <v>0</v>
      </c>
      <c r="K43" s="33">
        <f t="shared" si="6"/>
        <v>0</v>
      </c>
      <c r="L43" s="32">
        <f t="shared" si="9"/>
        <v>0</v>
      </c>
      <c r="M43" s="33">
        <f t="shared" si="7"/>
        <v>0</v>
      </c>
      <c r="N43" s="3"/>
    </row>
    <row r="44" spans="1:14">
      <c r="A44" s="46"/>
      <c r="B44" s="47"/>
      <c r="D44" s="2">
        <v>0</v>
      </c>
      <c r="E44" s="43">
        <f t="shared" si="2"/>
        <v>0</v>
      </c>
      <c r="F44" s="43">
        <f t="shared" si="3"/>
        <v>0</v>
      </c>
      <c r="G44" s="43">
        <f>E44*'Data Summary'!$B$18</f>
        <v>0</v>
      </c>
      <c r="H44" s="31">
        <f t="shared" si="8"/>
        <v>0</v>
      </c>
      <c r="I44" s="32">
        <f t="shared" si="4"/>
        <v>0</v>
      </c>
      <c r="J44" s="33">
        <f t="shared" si="5"/>
        <v>0</v>
      </c>
      <c r="K44" s="33">
        <f t="shared" si="6"/>
        <v>0</v>
      </c>
      <c r="L44" s="32">
        <f t="shared" si="9"/>
        <v>0</v>
      </c>
      <c r="M44" s="33">
        <f t="shared" si="7"/>
        <v>0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2" t="s">
        <v>76</v>
      </c>
      <c r="F47" s="52"/>
      <c r="H47" s="57" t="s">
        <v>86</v>
      </c>
      <c r="I47" s="57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294.71666666666664</v>
      </c>
      <c r="H48" s="34" t="s">
        <v>87</v>
      </c>
      <c r="I48" s="34">
        <v>964.4</v>
      </c>
      <c r="L48" s="35" t="str">
        <f>CONCATENATE(E30,",",L30,",",D30,",",M30)</f>
        <v>720,18521.9822709539,0,1456.19713571214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0.30912061651652351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710,13228.3911718287,1014.12647202076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1013.6153846153846</v>
      </c>
      <c r="L50" s="35" t="str">
        <f t="shared" si="10"/>
        <v>700,9348.11846040153,773.583705371907</v>
      </c>
    </row>
    <row r="51" spans="1:14">
      <c r="A51"/>
      <c r="B51"/>
      <c r="E51" s="8" t="s">
        <v>91</v>
      </c>
      <c r="F51" s="30">
        <f>_xlfn.STDEV.P(I6:I21)</f>
        <v>0.48650425541051989</v>
      </c>
      <c r="H51"/>
      <c r="I51"/>
      <c r="L51" s="35" t="str">
        <f t="shared" si="10"/>
        <v>690,6526.36437266267,499.358491611574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680,4655.83338314211,397.539646640925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670,3288.60885017845,247.556309899817</v>
      </c>
      <c r="N53" s="3"/>
    </row>
    <row r="54" spans="1:14">
      <c r="L54" s="35" t="str">
        <f t="shared" si="10"/>
        <v>660,2348.08677585929,213.059430478857</v>
      </c>
      <c r="N54" s="3"/>
    </row>
    <row r="55" spans="1:14">
      <c r="L55" s="35" t="str">
        <f t="shared" si="10"/>
        <v>650,1683.0941436323,136.989483166397</v>
      </c>
      <c r="N55" s="3"/>
    </row>
    <row r="56" spans="1:14">
      <c r="L56" s="35" t="str">
        <f t="shared" si="10"/>
        <v>640,1245.91427961024,99.7617585924887</v>
      </c>
      <c r="N56" s="3"/>
    </row>
    <row r="57" spans="1:14">
      <c r="L57" s="35" t="str">
        <f t="shared" si="10"/>
        <v>630,898.377297498648,72.2641219705671</v>
      </c>
      <c r="N57" s="3"/>
    </row>
    <row r="58" spans="1:14">
      <c r="L58" s="35" t="str">
        <f t="shared" si="10"/>
        <v>620,658.221185662191,52.0233616407762</v>
      </c>
      <c r="N58" s="3"/>
    </row>
    <row r="59" spans="1:14">
      <c r="L59" s="35" t="str">
        <f t="shared" si="10"/>
        <v>610,482.062085393057,39.2300974592219</v>
      </c>
      <c r="N59" s="3"/>
    </row>
    <row r="60" spans="1:14">
      <c r="L60" s="35" t="str">
        <f t="shared" si="10"/>
        <v>600,358.970290136821,32.4320390732674</v>
      </c>
    </row>
    <row r="61" spans="1:14">
      <c r="L61" s="35" t="str">
        <f t="shared" si="10"/>
        <v>0,0,0</v>
      </c>
    </row>
    <row r="62" spans="1:14">
      <c r="L62" s="35" t="str">
        <f t="shared" si="10"/>
        <v>0,0,0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2018-07-14T10:25:07Z</dcterms:modified>
</cp:coreProperties>
</file>