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963C4F14-2EC1-B645-87B0-4BE103722F97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19" i="1" l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C7" i="25" l="1"/>
  <c r="J31" i="1"/>
  <c r="A7" i="25"/>
  <c r="H30" i="1"/>
  <c r="C7" i="14"/>
  <c r="J30" i="1" s="1"/>
  <c r="L30" i="1" s="1"/>
  <c r="A7" i="14"/>
  <c r="I31" i="1"/>
  <c r="I32" i="1"/>
  <c r="I35" i="1"/>
  <c r="I36" i="1"/>
  <c r="I39" i="1"/>
  <c r="I40" i="1"/>
  <c r="I43" i="1"/>
  <c r="I44" i="1"/>
  <c r="I30" i="1"/>
  <c r="D7" i="38"/>
  <c r="D7" i="37"/>
  <c r="D7" i="36"/>
  <c r="D7" i="35"/>
  <c r="K42" i="1" s="1"/>
  <c r="D7" i="34"/>
  <c r="D7" i="33"/>
  <c r="D7" i="32"/>
  <c r="D7" i="31"/>
  <c r="K38" i="1" s="1"/>
  <c r="D7" i="30"/>
  <c r="D7" i="29"/>
  <c r="D7" i="28"/>
  <c r="D7" i="39"/>
  <c r="K34" i="1" s="1"/>
  <c r="D7" i="27"/>
  <c r="D7" i="26"/>
  <c r="D7" i="25"/>
  <c r="C7" i="38"/>
  <c r="C7" i="37"/>
  <c r="C7" i="36"/>
  <c r="J43" i="1" s="1"/>
  <c r="C7" i="35"/>
  <c r="C7" i="34"/>
  <c r="C7" i="33"/>
  <c r="C7" i="32"/>
  <c r="J39" i="1" s="1"/>
  <c r="C7" i="31"/>
  <c r="C7" i="30"/>
  <c r="C7" i="29"/>
  <c r="C7" i="28"/>
  <c r="J35" i="1" s="1"/>
  <c r="C7" i="39"/>
  <c r="C7" i="27"/>
  <c r="J33" i="1" s="1"/>
  <c r="L33" i="1" s="1"/>
  <c r="C7" i="26"/>
  <c r="B7" i="38"/>
  <c r="K45" i="1" s="1"/>
  <c r="B7" i="37"/>
  <c r="K44" i="1"/>
  <c r="B7" i="36"/>
  <c r="B7" i="35"/>
  <c r="B7" i="34"/>
  <c r="K41" i="1" s="1"/>
  <c r="B7" i="33"/>
  <c r="K40" i="1"/>
  <c r="B7" i="32"/>
  <c r="B7" i="31"/>
  <c r="B7" i="30"/>
  <c r="K37" i="1" s="1"/>
  <c r="B7" i="29"/>
  <c r="K36" i="1"/>
  <c r="B7" i="28"/>
  <c r="B7" i="39"/>
  <c r="B7" i="27"/>
  <c r="K33" i="1" s="1"/>
  <c r="M33" i="1" s="1"/>
  <c r="B7" i="26"/>
  <c r="K32" i="1"/>
  <c r="B7" i="25"/>
  <c r="K31" i="1" s="1"/>
  <c r="M31" i="1" s="1"/>
  <c r="A7" i="38"/>
  <c r="A7" i="37"/>
  <c r="J44" i="1" s="1"/>
  <c r="A7" i="36"/>
  <c r="A7" i="35"/>
  <c r="A7" i="34"/>
  <c r="A7" i="33"/>
  <c r="J40" i="1" s="1"/>
  <c r="A7" i="32"/>
  <c r="A7" i="31"/>
  <c r="A7" i="30"/>
  <c r="A7" i="29"/>
  <c r="J36" i="1" s="1"/>
  <c r="A7" i="28"/>
  <c r="A7" i="39"/>
  <c r="A7" i="27"/>
  <c r="A7" i="26"/>
  <c r="J32" i="1" s="1"/>
  <c r="D7" i="14"/>
  <c r="B7" i="14"/>
  <c r="K30" i="1" s="1"/>
  <c r="M30" i="1" s="1"/>
  <c r="I49" i="1"/>
  <c r="K35" i="1"/>
  <c r="M35" i="1" s="1"/>
  <c r="L36" i="1"/>
  <c r="J37" i="1"/>
  <c r="L37" i="1" s="1"/>
  <c r="K39" i="1"/>
  <c r="M39" i="1" s="1"/>
  <c r="L40" i="1"/>
  <c r="J41" i="1"/>
  <c r="L41" i="1" s="1"/>
  <c r="K43" i="1"/>
  <c r="M43" i="1" s="1"/>
  <c r="L44" i="1"/>
  <c r="J45" i="1"/>
  <c r="L45" i="1" s="1"/>
  <c r="F51" i="1"/>
  <c r="F49" i="1"/>
  <c r="F48" i="1"/>
  <c r="H31" i="1"/>
  <c r="F50" i="1"/>
  <c r="I33" i="1"/>
  <c r="I34" i="1"/>
  <c r="I37" i="1"/>
  <c r="I38" i="1"/>
  <c r="I41" i="1"/>
  <c r="I42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2" i="1" l="1"/>
  <c r="L35" i="1"/>
  <c r="L39" i="1"/>
  <c r="L57" i="1" s="1"/>
  <c r="L43" i="1"/>
  <c r="L31" i="1"/>
  <c r="L49" i="1" s="1"/>
  <c r="M36" i="1"/>
  <c r="L54" i="1" s="1"/>
  <c r="M41" i="1"/>
  <c r="L59" i="1" s="1"/>
  <c r="M44" i="1"/>
  <c r="L62" i="1" s="1"/>
  <c r="J38" i="1"/>
  <c r="L38" i="1" s="1"/>
  <c r="L48" i="1"/>
  <c r="L61" i="1"/>
  <c r="L53" i="1"/>
  <c r="M32" i="1"/>
  <c r="L50" i="1" s="1"/>
  <c r="M37" i="1"/>
  <c r="L55" i="1" s="1"/>
  <c r="M40" i="1"/>
  <c r="L58" i="1" s="1"/>
  <c r="M45" i="1"/>
  <c r="L63" i="1" s="1"/>
  <c r="J34" i="1"/>
  <c r="L34" i="1" s="1"/>
  <c r="J42" i="1"/>
  <c r="L51" i="1"/>
  <c r="L42" i="1" l="1"/>
  <c r="M42" i="1"/>
  <c r="M34" i="1"/>
  <c r="L52" i="1" s="1"/>
  <c r="M38" i="1"/>
  <c r="L56" i="1" s="1"/>
  <c r="L60" i="1" l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<sst xmlns="http://schemas.openxmlformats.org/spreadsheetml/2006/main" count="459" uniqueCount="103">
  <si>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</si>
  <si>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</si>
  <si>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</si>
  <si>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</si>
  <si>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</si>
  <si>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</si>
  <si>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</si>
  <si>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</si>
  <si>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</si>
  <si>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</si>
  <si>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</si>
  <si>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</si>
  <si>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</si>
  <si>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</si>
  <si>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</si>
  <si>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</si>
  <si>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</si>
  <si>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</si>
  <si>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</si>
  <si>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</si>
  <si>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</si>
  <si>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</si>
  <si>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</si>
  <si>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</si>
  <si>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</si>
  <si>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</si>
  <si>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</si>
  <si>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</si>
  <si>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</si>
  <si>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</si>
  <si>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</si>
  <si>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</si>
  <si>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</si>
  <si>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</si>
  <si>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</si>
  <si>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</si>
  <si>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</si>
  <si>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</si>
  <si>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</si>
  <si>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</si>
  <si>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</si>
  <si>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</si>
  <si>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</si>
  <si>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</si>
  <si>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</si>
  <si>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</si>
  <si>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</si>
  <si>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</si>
  <si>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</si>
  <si>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</si>
  <si>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</si>
  <si>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</si>
  <si>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</si>
  <si>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</si>
  <si>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</si>
  <si>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</si>
  <si>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</si>
  <si>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</si>
  <si>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</si>
  <si>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</si>
  <si>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</si>
  <si>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</si>
  <si>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</si>
  <si>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</si>
  <si>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</si>
  <si>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</si>
  <si>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</si>
  <si>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</si>
  <si>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</si>
  <si>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</si>
  <si>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</si>
  <si>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</si>
  <si>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</si>
  <si>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</si>
  <si>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</si>
  <si>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</si>
  <si>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</si>
  <si>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</si>
  <si>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</si>
  <si>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</si>
  <si>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</si>
  <si>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</si>
  <si>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</si>
  <si>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</si>
  <si>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</si>
  <si>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</si>
  <si>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</si>
  <si>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</si>
  <si>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</si>
  <si>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</si>
  <si>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</si>
  <si>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</si>
  <si>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</si>
  <si>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</si>
  <si>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</si>
  <si>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</si>
  <si>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</si>
  <si>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GE11-X-S-BARI-0012</t>
  </si>
  <si>
    <t>4,2</t>
  </si>
  <si>
    <t>Ar, CO2</t>
  </si>
  <si>
    <t>CEAN mod. 96</t>
  </si>
  <si>
    <t>CEAN N1145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</si>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</sst>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1119.8352548462469</c:v>
                  </c:pt>
                  <c:pt idx="1">
                    <c:v>727.79114919448784</c:v>
                  </c:pt>
                  <c:pt idx="2">
                    <c:v>569.72703855652674</c:v>
                  </c:pt>
                  <c:pt idx="3">
                    <c:v>419.06128856334874</c:v>
                  </c:pt>
                  <c:pt idx="4">
                    <c:v>316.91336435176618</c:v>
                  </c:pt>
                  <c:pt idx="5">
                    <c:v>203.23147909100658</c:v>
                  </c:pt>
                  <c:pt idx="6">
                    <c:v>172.83646260118741</c:v>
                  </c:pt>
                  <c:pt idx="7">
                    <c:v>109.93515074829307</c:v>
                  </c:pt>
                  <c:pt idx="8">
                    <c:v>75.973435328793286</c:v>
                  </c:pt>
                  <c:pt idx="9">
                    <c:v>59.750483176442771</c:v>
                  </c:pt>
                  <c:pt idx="10">
                    <c:v>49.006063511986284</c:v>
                  </c:pt>
                  <c:pt idx="11">
                    <c:v>38.285324489992142</c:v>
                  </c:pt>
                  <c:pt idx="12">
                    <c:v>34.204572973801085</c:v>
                  </c:pt>
                  <c:pt idx="13">
                    <c:v>31.017171279676127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1119.8352548462469</c:v>
                  </c:pt>
                  <c:pt idx="1">
                    <c:v>727.79114919448784</c:v>
                  </c:pt>
                  <c:pt idx="2">
                    <c:v>569.72703855652674</c:v>
                  </c:pt>
                  <c:pt idx="3">
                    <c:v>419.06128856334874</c:v>
                  </c:pt>
                  <c:pt idx="4">
                    <c:v>316.91336435176618</c:v>
                  </c:pt>
                  <c:pt idx="5">
                    <c:v>203.23147909100658</c:v>
                  </c:pt>
                  <c:pt idx="6">
                    <c:v>172.83646260118741</c:v>
                  </c:pt>
                  <c:pt idx="7">
                    <c:v>109.93515074829307</c:v>
                  </c:pt>
                  <c:pt idx="8">
                    <c:v>75.973435328793286</c:v>
                  </c:pt>
                  <c:pt idx="9">
                    <c:v>59.750483176442771</c:v>
                  </c:pt>
                  <c:pt idx="10">
                    <c:v>49.006063511986284</c:v>
                  </c:pt>
                  <c:pt idx="11">
                    <c:v>38.285324489992142</c:v>
                  </c:pt>
                  <c:pt idx="12">
                    <c:v>34.204572973801085</c:v>
                  </c:pt>
                  <c:pt idx="13">
                    <c:v>31.017171279676127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13312.280676235836</c:v>
                </c:pt>
                <c:pt idx="1">
                  <c:v>9549.5698563133792</c:v>
                </c:pt>
                <c:pt idx="2" formatCode="General">
                  <c:v>6655.4940997105323</c:v>
                </c:pt>
                <c:pt idx="3" formatCode="General">
                  <c:v>4764.2828498063027</c:v>
                </c:pt>
                <c:pt idx="4" formatCode="General">
                  <c:v>3377.1420977251664</c:v>
                </c:pt>
                <c:pt idx="5" formatCode="General">
                  <c:v>2396.976823490787</c:v>
                </c:pt>
                <c:pt idx="6" formatCode="General">
                  <c:v>1712.2661307093467</c:v>
                </c:pt>
                <c:pt idx="7" formatCode="General">
                  <c:v>1220.5840110162114</c:v>
                </c:pt>
                <c:pt idx="8" formatCode="General">
                  <c:v>886.51956835391013</c:v>
                </c:pt>
                <c:pt idx="9" formatCode="General">
                  <c:v>641.53645246105532</c:v>
                </c:pt>
                <c:pt idx="10" formatCode="General">
                  <c:v>465.7092683442267</c:v>
                </c:pt>
                <c:pt idx="11" formatCode="General">
                  <c:v>331.44238697941501</c:v>
                </c:pt>
                <c:pt idx="12" formatCode="General">
                  <c:v>242.81648462941328</c:v>
                </c:pt>
                <c:pt idx="13" formatCode="General">
                  <c:v>176.80309854485739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8-0F41-BC99-FB64C59D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5.2000267093331143</c:v>
                  </c:pt>
                  <c:pt idx="1">
                    <c:v>5.1710733895391581</c:v>
                  </c:pt>
                  <c:pt idx="2">
                    <c:v>5.1148748219721316</c:v>
                  </c:pt>
                  <c:pt idx="3">
                    <c:v>5.048844752350119</c:v>
                  </c:pt>
                  <c:pt idx="4">
                    <c:v>4.9116358442647865</c:v>
                  </c:pt>
                  <c:pt idx="5">
                    <c:v>4.6819096293903177</c:v>
                  </c:pt>
                  <c:pt idx="6">
                    <c:v>3.8431757701151268</c:v>
                  </c:pt>
                  <c:pt idx="7">
                    <c:v>3.1899146627387314</c:v>
                  </c:pt>
                  <c:pt idx="8">
                    <c:v>2.6386549603917526</c:v>
                  </c:pt>
                  <c:pt idx="9">
                    <c:v>1.6480628359110314</c:v>
                  </c:pt>
                  <c:pt idx="10">
                    <c:v>0.58238017365520489</c:v>
                  </c:pt>
                  <c:pt idx="11">
                    <c:v>0.21984843263788198</c:v>
                  </c:pt>
                  <c:pt idx="12">
                    <c:v>0.16666666666666666</c:v>
                  </c:pt>
                  <c:pt idx="13">
                    <c:v>0.14142135623730953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5.2000267093331143</c:v>
                  </c:pt>
                  <c:pt idx="1">
                    <c:v>5.1710733895391581</c:v>
                  </c:pt>
                  <c:pt idx="2">
                    <c:v>5.1148748219721316</c:v>
                  </c:pt>
                  <c:pt idx="3">
                    <c:v>5.048844752350119</c:v>
                  </c:pt>
                  <c:pt idx="4">
                    <c:v>4.9116358442647865</c:v>
                  </c:pt>
                  <c:pt idx="5">
                    <c:v>4.6819096293903177</c:v>
                  </c:pt>
                  <c:pt idx="6">
                    <c:v>3.8431757701151268</c:v>
                  </c:pt>
                  <c:pt idx="7">
                    <c:v>3.1899146627387314</c:v>
                  </c:pt>
                  <c:pt idx="8">
                    <c:v>2.6386549603917526</c:v>
                  </c:pt>
                  <c:pt idx="9">
                    <c:v>1.6480628359110314</c:v>
                  </c:pt>
                  <c:pt idx="10">
                    <c:v>0.58238017365520489</c:v>
                  </c:pt>
                  <c:pt idx="11">
                    <c:v>0.21984843263788198</c:v>
                  </c:pt>
                  <c:pt idx="12">
                    <c:v>0.16666666666666666</c:v>
                  </c:pt>
                  <c:pt idx="13">
                    <c:v>0.14142135623730953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590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1612.2833333333333</c:v>
                </c:pt>
                <c:pt idx="1">
                  <c:v>1596</c:v>
                </c:pt>
                <c:pt idx="2">
                  <c:v>1563.7166666666667</c:v>
                </c:pt>
                <c:pt idx="3">
                  <c:v>1523.8833333333334</c:v>
                </c:pt>
                <c:pt idx="4">
                  <c:v>1442.85</c:v>
                </c:pt>
                <c:pt idx="5">
                  <c:v>1312.3166666666666</c:v>
                </c:pt>
                <c:pt idx="6">
                  <c:v>882.9</c:v>
                </c:pt>
                <c:pt idx="7">
                  <c:v>608.63333333333333</c:v>
                </c:pt>
                <c:pt idx="8">
                  <c:v>415.85</c:v>
                </c:pt>
                <c:pt idx="9">
                  <c:v>161.56666666666666</c:v>
                </c:pt>
                <c:pt idx="10">
                  <c:v>19.416666666666668</c:v>
                </c:pt>
                <c:pt idx="11">
                  <c:v>1.8333333333333333</c:v>
                </c:pt>
                <c:pt idx="12">
                  <c:v>1.0666666666666667</c:v>
                </c:pt>
                <c:pt idx="13">
                  <c:v>-0.13333333333333333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8-0F41-BC99-FB64C59D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10_20180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/>
      <sheetData sheetId="2"/>
      <sheetData sheetId="3">
        <row r="7">
          <cell r="A7">
            <v>3.8309335614678872E-12</v>
          </cell>
          <cell r="B7">
            <v>1.7338266308862297E-12</v>
          </cell>
          <cell r="C7">
            <v>-1.1969530668085103E-11</v>
          </cell>
          <cell r="D7">
            <v>2.1580784620182133E-12</v>
          </cell>
        </row>
      </sheetData>
      <sheetData sheetId="4">
        <row r="7">
          <cell r="A7">
            <v>4.688634643333332E-12</v>
          </cell>
          <cell r="B7">
            <v>1.8150904477625871E-12</v>
          </cell>
          <cell r="C7">
            <v>-1.701128584057971E-11</v>
          </cell>
          <cell r="D7">
            <v>2.4518097887568445E-12</v>
          </cell>
        </row>
      </sheetData>
      <sheetData sheetId="5">
        <row r="7">
          <cell r="A7">
            <v>4.1479758537383211E-12</v>
          </cell>
          <cell r="B7">
            <v>1.7290569443632958E-12</v>
          </cell>
          <cell r="C7">
            <v>-2.5472226635513988E-11</v>
          </cell>
          <cell r="D7">
            <v>2.9404141694985239E-12</v>
          </cell>
        </row>
      </sheetData>
      <sheetData sheetId="6">
        <row r="7">
          <cell r="A7">
            <v>4.3778938709030094E-12</v>
          </cell>
          <cell r="B7">
            <v>1.6980734984895176E-12</v>
          </cell>
          <cell r="C7">
            <v>-3.724141425438595E-11</v>
          </cell>
          <cell r="D7">
            <v>4.0196180197440413E-12</v>
          </cell>
        </row>
      </sheetData>
      <sheetData sheetId="7">
        <row r="7">
          <cell r="A7">
            <v>4.0369353921296298E-12</v>
          </cell>
          <cell r="B7">
            <v>1.7738804011011472E-12</v>
          </cell>
          <cell r="C7">
            <v>-5.3295621856540062E-11</v>
          </cell>
          <cell r="D7">
            <v>5.0101133645863445E-12</v>
          </cell>
        </row>
      </sheetData>
      <sheetData sheetId="8">
        <row r="7">
          <cell r="A7">
            <v>3.4330831304182482E-12</v>
          </cell>
          <cell r="B7">
            <v>2.2087364675213629E-12</v>
          </cell>
          <cell r="C7">
            <v>-7.5793021184834099E-11</v>
          </cell>
          <cell r="D7">
            <v>6.3807051095106478E-12</v>
          </cell>
        </row>
      </sheetData>
      <sheetData sheetId="9">
        <row r="7">
          <cell r="A7">
            <v>3.973457816537466E-12</v>
          </cell>
          <cell r="B7">
            <v>2.2046676012218406E-12</v>
          </cell>
          <cell r="C7">
            <v>-1.0510717574675319E-10</v>
          </cell>
          <cell r="D7">
            <v>9.523828374772353E-12</v>
          </cell>
        </row>
      </sheetData>
      <sheetData sheetId="10">
        <row r="7">
          <cell r="A7">
            <v>3.212781800000001E-12</v>
          </cell>
          <cell r="B7">
            <v>2.2731321161738484E-12</v>
          </cell>
          <cell r="C7">
            <v>-1.4980829063829783E-10</v>
          </cell>
          <cell r="D7">
            <v>1.5215864508334068E-11</v>
          </cell>
        </row>
      </sheetData>
      <sheetData sheetId="11">
        <row r="7">
          <cell r="A7">
            <v>3.8950544225225268E-12</v>
          </cell>
          <cell r="B7">
            <v>2.830705692319822E-12</v>
          </cell>
          <cell r="C7">
            <v>-2.1031695243902428E-10</v>
          </cell>
          <cell r="D7">
            <v>1.783691553773522E-11</v>
          </cell>
        </row>
      </sheetData>
      <sheetData sheetId="12">
        <row r="7">
          <cell r="A7">
            <v>3.482888962575448E-12</v>
          </cell>
          <cell r="B7">
            <v>2.6964703523637529E-12</v>
          </cell>
          <cell r="C7">
            <v>-2.9832411188976402E-10</v>
          </cell>
          <cell r="D7">
            <v>2.8062534403181705E-11</v>
          </cell>
        </row>
      </sheetData>
      <sheetData sheetId="13">
        <row r="7">
          <cell r="A7">
            <v>2.3229237032653052E-12</v>
          </cell>
          <cell r="B7">
            <v>3.380576736451044E-12</v>
          </cell>
          <cell r="C7">
            <v>-4.2344948281786937E-10</v>
          </cell>
          <cell r="D7">
            <v>3.7101081581363812E-11</v>
          </cell>
        </row>
      </sheetData>
      <sheetData sheetId="14">
        <row r="7">
          <cell r="A7">
            <v>1.4524921036529679E-12</v>
          </cell>
          <cell r="B7">
            <v>3.6071451625757372E-12</v>
          </cell>
          <cell r="C7">
            <v>-5.9333287827715346E-10</v>
          </cell>
          <cell r="D7">
            <v>5.0505506412097122E-11</v>
          </cell>
        </row>
      </sheetData>
      <sheetData sheetId="15">
        <row r="7">
          <cell r="A7">
            <v>8.7788665515695049E-13</v>
          </cell>
          <cell r="B7">
            <v>4.42251103044018E-12</v>
          </cell>
          <cell r="C7">
            <v>-8.5254401694352189E-10</v>
          </cell>
          <cell r="D7">
            <v>6.4436192687785414E-11</v>
          </cell>
        </row>
      </sheetData>
      <sheetData sheetId="16">
        <row r="7">
          <cell r="A7">
            <v>3.4906664272300436E-13</v>
          </cell>
          <cell r="B7">
            <v>4.8156073486406789E-12</v>
          </cell>
          <cell r="C7">
            <v>-1.1893371796380092E-9</v>
          </cell>
          <cell r="D7">
            <v>9.9388416113878868E-11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17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1" t="s">
        <v>81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6">
      <c r="A2" s="9" t="s">
        <v>53</v>
      </c>
      <c r="B2" s="11" t="s">
        <v>80</v>
      </c>
      <c r="C2" s="37" t="s">
        <v>95</v>
      </c>
      <c r="D2" s="38" t="s">
        <v>93</v>
      </c>
      <c r="E2"/>
      <c r="F2" s="64" t="s">
        <v>7</v>
      </c>
      <c r="G2" s="65"/>
      <c r="H2" s="65"/>
      <c r="I2" s="65"/>
      <c r="J2" s="66"/>
      <c r="K2" s="67" t="s">
        <v>47</v>
      </c>
      <c r="L2" s="65"/>
      <c r="M2" s="65"/>
      <c r="N2" s="66"/>
      <c r="O2" s="67" t="s">
        <v>48</v>
      </c>
      <c r="P2" s="65"/>
      <c r="Q2" s="65"/>
      <c r="R2" s="68"/>
    </row>
    <row r="3" spans="1:18" ht="16">
      <c r="A3" s="44" t="s">
        <v>1</v>
      </c>
      <c r="B3" s="4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6"/>
      <c r="B4" s="4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8" t="s">
        <v>60</v>
      </c>
      <c r="F6" s="13">
        <v>3283</v>
      </c>
      <c r="G6" s="14">
        <v>720</v>
      </c>
      <c r="H6" s="15"/>
      <c r="I6" s="16">
        <v>1010</v>
      </c>
      <c r="J6" s="17">
        <v>23.3</v>
      </c>
      <c r="K6" s="18">
        <v>304</v>
      </c>
      <c r="L6" s="12">
        <f>SQRT(K6)</f>
        <v>17.435595774162696</v>
      </c>
      <c r="M6" s="14">
        <v>97041</v>
      </c>
      <c r="N6" s="23">
        <f>SQRT(M6)</f>
        <v>311.51404462720456</v>
      </c>
      <c r="O6" s="41">
        <f>'[1]700uA'!A7</f>
        <v>3.4906664272300436E-13</v>
      </c>
      <c r="P6" s="41">
        <f>'[1]700uA'!B7</f>
        <v>4.8156073486406789E-12</v>
      </c>
      <c r="Q6" s="41">
        <f>'[1]700uA'!C7</f>
        <v>-1.1893371796380092E-9</v>
      </c>
      <c r="R6" s="41">
        <f>'[1]700uA'!D7</f>
        <v>9.9388416113878868E-11</v>
      </c>
    </row>
    <row r="7" spans="1:18">
      <c r="A7" s="9" t="s">
        <v>3</v>
      </c>
      <c r="B7" s="11">
        <v>4.5</v>
      </c>
      <c r="C7"/>
      <c r="D7"/>
      <c r="E7" s="59"/>
      <c r="F7" s="13">
        <v>3238</v>
      </c>
      <c r="G7" s="14">
        <v>710</v>
      </c>
      <c r="H7" s="15"/>
      <c r="I7" s="16">
        <v>1010</v>
      </c>
      <c r="J7" s="17">
        <v>23.3</v>
      </c>
      <c r="K7" s="18">
        <v>252</v>
      </c>
      <c r="L7" s="12">
        <f>SQRT(K7)</f>
        <v>15.874507866387544</v>
      </c>
      <c r="M7" s="14">
        <v>96012</v>
      </c>
      <c r="N7" s="23">
        <f>SQRT(M7)</f>
        <v>309.85803200820857</v>
      </c>
      <c r="O7" s="41">
        <f>'[1]690uA'!A7</f>
        <v>8.7788665515695049E-13</v>
      </c>
      <c r="P7" s="41">
        <f>'[1]690uA'!B7</f>
        <v>4.42251103044018E-12</v>
      </c>
      <c r="Q7" s="41">
        <f>'[1]690uA'!C7</f>
        <v>-8.5254401694352189E-10</v>
      </c>
      <c r="R7" s="41">
        <f>'[1]690uA'!D7</f>
        <v>6.4436192687785414E-11</v>
      </c>
    </row>
    <row r="8" spans="1:18">
      <c r="A8" s="9" t="s">
        <v>28</v>
      </c>
      <c r="B8" s="11">
        <v>100</v>
      </c>
      <c r="C8"/>
      <c r="D8"/>
      <c r="E8" s="59"/>
      <c r="F8" s="13">
        <v>3192</v>
      </c>
      <c r="G8" s="14">
        <v>700</v>
      </c>
      <c r="H8" s="15"/>
      <c r="I8" s="16">
        <v>1010</v>
      </c>
      <c r="J8" s="17">
        <v>23.3</v>
      </c>
      <c r="K8" s="18">
        <v>180</v>
      </c>
      <c r="L8" s="12">
        <f>SQRT(K8)</f>
        <v>13.416407864998739</v>
      </c>
      <c r="M8" s="36">
        <v>94003</v>
      </c>
      <c r="N8" s="23">
        <f>SQRT(M8)</f>
        <v>306.59908675663075</v>
      </c>
      <c r="O8" s="41">
        <f>'[1]680uA'!A7</f>
        <v>1.4524921036529679E-12</v>
      </c>
      <c r="P8" s="41">
        <f>'[1]680uA'!B7</f>
        <v>3.6071451625757372E-12</v>
      </c>
      <c r="Q8" s="41">
        <f>'[1]680uA'!C7</f>
        <v>-5.9333287827715346E-10</v>
      </c>
      <c r="R8" s="41">
        <f>'[1]680uA'!D7</f>
        <v>5.0505506412097122E-11</v>
      </c>
    </row>
    <row r="9" spans="1:18" ht="15" customHeight="1">
      <c r="A9" s="9" t="s">
        <v>29</v>
      </c>
      <c r="B9" s="11">
        <v>100</v>
      </c>
      <c r="C9" s="4"/>
      <c r="D9" s="6"/>
      <c r="E9" s="59"/>
      <c r="F9" s="13">
        <v>3147</v>
      </c>
      <c r="G9" s="14">
        <v>690</v>
      </c>
      <c r="H9" s="15"/>
      <c r="I9" s="16">
        <v>1004</v>
      </c>
      <c r="J9" s="17">
        <v>23.3</v>
      </c>
      <c r="K9" s="18">
        <v>167</v>
      </c>
      <c r="L9" s="12">
        <f t="shared" ref="L9:L19" si="0">SQRT(K9)</f>
        <v>12.922847983320086</v>
      </c>
      <c r="M9" s="14">
        <v>91600</v>
      </c>
      <c r="N9" s="23">
        <f t="shared" ref="N9:N19" si="1">SQRT(M9)</f>
        <v>302.65491900843114</v>
      </c>
      <c r="O9" s="41">
        <f>'[1]670uA'!A7</f>
        <v>2.3229237032653052E-12</v>
      </c>
      <c r="P9" s="41">
        <f>'[1]670uA'!B7</f>
        <v>3.380576736451044E-12</v>
      </c>
      <c r="Q9" s="41">
        <f>'[1]670uA'!C7</f>
        <v>-4.2344948281786937E-10</v>
      </c>
      <c r="R9" s="41">
        <f>'[1]670uA'!D7</f>
        <v>3.7101081581363812E-11</v>
      </c>
    </row>
    <row r="10" spans="1:18">
      <c r="A10" s="44" t="s">
        <v>23</v>
      </c>
      <c r="B10" s="45"/>
      <c r="C10" s="4"/>
      <c r="D10" s="6"/>
      <c r="E10" s="59"/>
      <c r="F10" s="13">
        <v>3102</v>
      </c>
      <c r="G10" s="14">
        <v>680</v>
      </c>
      <c r="H10" s="15"/>
      <c r="I10" s="16">
        <v>1004</v>
      </c>
      <c r="J10" s="17">
        <v>23.3</v>
      </c>
      <c r="K10" s="18">
        <v>138</v>
      </c>
      <c r="L10" s="12">
        <f t="shared" si="0"/>
        <v>11.74734012447073</v>
      </c>
      <c r="M10" s="14">
        <v>86709</v>
      </c>
      <c r="N10" s="23">
        <f t="shared" si="1"/>
        <v>294.4639196913605</v>
      </c>
      <c r="O10" s="41">
        <f>'[1]660uA'!A7</f>
        <v>3.482888962575448E-12</v>
      </c>
      <c r="P10" s="41">
        <f>'[1]660uA'!B7</f>
        <v>2.6964703523637529E-12</v>
      </c>
      <c r="Q10" s="41">
        <f>'[1]660uA'!C7</f>
        <v>-2.9832411188976402E-10</v>
      </c>
      <c r="R10" s="41">
        <f>'[1]660uA'!D7</f>
        <v>2.8062534403181705E-11</v>
      </c>
    </row>
    <row r="11" spans="1:18">
      <c r="A11" s="46"/>
      <c r="B11" s="47"/>
      <c r="C11" s="4"/>
      <c r="D11" s="6"/>
      <c r="E11" s="59"/>
      <c r="F11" s="13">
        <v>3056</v>
      </c>
      <c r="G11" s="14">
        <v>670</v>
      </c>
      <c r="H11" s="15"/>
      <c r="I11" s="16">
        <v>1004</v>
      </c>
      <c r="J11" s="17">
        <v>23.3</v>
      </c>
      <c r="K11" s="18">
        <v>87</v>
      </c>
      <c r="L11" s="12">
        <f t="shared" si="0"/>
        <v>9.3273790530888157</v>
      </c>
      <c r="M11" s="14">
        <v>78826</v>
      </c>
      <c r="N11" s="23">
        <f t="shared" si="1"/>
        <v>280.75968371545088</v>
      </c>
      <c r="O11" s="41">
        <f>'[1]650uA'!A7</f>
        <v>3.8950544225225268E-12</v>
      </c>
      <c r="P11" s="41">
        <f>'[1]650uA'!B7</f>
        <v>2.830705692319822E-12</v>
      </c>
      <c r="Q11" s="41">
        <f>'[1]650uA'!C7</f>
        <v>-2.1031695243902428E-10</v>
      </c>
      <c r="R11" s="41">
        <f>'[1]650uA'!D7</f>
        <v>1.783691553773522E-11</v>
      </c>
    </row>
    <row r="12" spans="1:18">
      <c r="A12" s="9" t="s">
        <v>57</v>
      </c>
      <c r="B12" s="11" t="s">
        <v>97</v>
      </c>
      <c r="C12" s="4"/>
      <c r="D12" s="6"/>
      <c r="E12" s="59"/>
      <c r="F12" s="13">
        <v>3011</v>
      </c>
      <c r="G12" s="14">
        <v>660</v>
      </c>
      <c r="H12" s="15"/>
      <c r="I12" s="16">
        <v>1004</v>
      </c>
      <c r="J12" s="17">
        <v>23.3</v>
      </c>
      <c r="K12" s="18">
        <v>99</v>
      </c>
      <c r="L12" s="12">
        <f t="shared" si="0"/>
        <v>9.9498743710661994</v>
      </c>
      <c r="M12" s="14">
        <v>53073</v>
      </c>
      <c r="N12" s="23">
        <f t="shared" si="1"/>
        <v>230.37577997697588</v>
      </c>
      <c r="O12" s="41">
        <f>'[1]640uA'!A7</f>
        <v>3.212781800000001E-12</v>
      </c>
      <c r="P12" s="41">
        <f>'[1]640uA'!B7</f>
        <v>2.2731321161738484E-12</v>
      </c>
      <c r="Q12" s="41">
        <f>'[1]640uA'!C7</f>
        <v>-1.4980829063829783E-10</v>
      </c>
      <c r="R12" s="41">
        <f>'[1]640uA'!D7</f>
        <v>1.5215864508334068E-11</v>
      </c>
    </row>
    <row r="13" spans="1:18">
      <c r="A13" s="9" t="s">
        <v>45</v>
      </c>
      <c r="B13" s="11" t="s">
        <v>98</v>
      </c>
      <c r="C13" s="4"/>
      <c r="D13" s="6"/>
      <c r="E13" s="59"/>
      <c r="F13" s="13">
        <v>2965</v>
      </c>
      <c r="G13" s="14">
        <v>650</v>
      </c>
      <c r="H13" s="15"/>
      <c r="I13" s="16">
        <v>1004</v>
      </c>
      <c r="J13" s="17">
        <v>23.3</v>
      </c>
      <c r="K13" s="18">
        <v>57</v>
      </c>
      <c r="L13" s="12">
        <f t="shared" si="0"/>
        <v>7.5498344352707498</v>
      </c>
      <c r="M13" s="14">
        <v>36575</v>
      </c>
      <c r="N13" s="23">
        <f t="shared" si="1"/>
        <v>191.24591498905278</v>
      </c>
      <c r="O13" s="41">
        <f>'[1]630uA'!A7</f>
        <v>3.973457816537466E-12</v>
      </c>
      <c r="P13" s="41">
        <f>'[1]630uA'!B7</f>
        <v>2.2046676012218406E-12</v>
      </c>
      <c r="Q13" s="41">
        <f>'[1]630uA'!C7</f>
        <v>-1.0510717574675319E-10</v>
      </c>
      <c r="R13" s="41">
        <f>'[1]630uA'!D7</f>
        <v>9.523828374772353E-12</v>
      </c>
    </row>
    <row r="14" spans="1:18">
      <c r="A14" s="9" t="s">
        <v>54</v>
      </c>
      <c r="B14" s="11" t="s">
        <v>99</v>
      </c>
      <c r="C14" s="4"/>
      <c r="D14" s="6"/>
      <c r="E14" s="59"/>
      <c r="F14" s="13">
        <v>2920</v>
      </c>
      <c r="G14" s="14">
        <v>640</v>
      </c>
      <c r="H14" s="15"/>
      <c r="I14" s="16">
        <v>1005</v>
      </c>
      <c r="J14" s="17">
        <v>23.2</v>
      </c>
      <c r="K14" s="18">
        <v>57</v>
      </c>
      <c r="L14" s="12">
        <f t="shared" si="0"/>
        <v>7.5498344352707498</v>
      </c>
      <c r="M14" s="14">
        <v>25008</v>
      </c>
      <c r="N14" s="23">
        <f t="shared" si="1"/>
        <v>158.13917920616638</v>
      </c>
      <c r="O14" s="41">
        <f>'[1]620uA'!A7</f>
        <v>3.4330831304182482E-12</v>
      </c>
      <c r="P14" s="41">
        <f>'[1]620uA'!B7</f>
        <v>2.2087364675213629E-12</v>
      </c>
      <c r="Q14" s="41">
        <f>'[1]620uA'!C7</f>
        <v>-7.5793021184834099E-11</v>
      </c>
      <c r="R14" s="41">
        <f>'[1]620uA'!D7</f>
        <v>6.3807051095106478E-12</v>
      </c>
    </row>
    <row r="15" spans="1:18">
      <c r="A15" s="9" t="s">
        <v>55</v>
      </c>
      <c r="B15" s="42">
        <v>2.9375</v>
      </c>
      <c r="C15" s="4"/>
      <c r="D15" s="6"/>
      <c r="E15" s="59"/>
      <c r="F15" s="13">
        <v>2875</v>
      </c>
      <c r="G15" s="14">
        <v>630</v>
      </c>
      <c r="H15" s="15"/>
      <c r="I15" s="16">
        <v>1005</v>
      </c>
      <c r="J15" s="17">
        <v>23.3</v>
      </c>
      <c r="K15" s="18">
        <v>42</v>
      </c>
      <c r="L15" s="12">
        <f t="shared" si="0"/>
        <v>6.4807406984078604</v>
      </c>
      <c r="M15" s="14">
        <v>9736</v>
      </c>
      <c r="N15" s="23">
        <f t="shared" si="1"/>
        <v>98.671171068352081</v>
      </c>
      <c r="O15" s="41">
        <f>'[1]610uA'!A7</f>
        <v>4.0369353921296298E-12</v>
      </c>
      <c r="P15" s="41">
        <f>'[1]610uA'!B7</f>
        <v>1.7738804011011472E-12</v>
      </c>
      <c r="Q15" s="41">
        <f>'[1]610uA'!C7</f>
        <v>-5.3295621856540062E-11</v>
      </c>
      <c r="R15" s="41">
        <f>'[1]610uA'!D7</f>
        <v>5.0101133645863445E-12</v>
      </c>
    </row>
    <row r="16" spans="1:18">
      <c r="A16" s="9" t="s">
        <v>49</v>
      </c>
      <c r="B16" s="11">
        <v>5</v>
      </c>
      <c r="C16" s="4"/>
      <c r="D16" s="6"/>
      <c r="E16" s="59"/>
      <c r="F16" s="13">
        <v>2828</v>
      </c>
      <c r="G16" s="14">
        <v>620</v>
      </c>
      <c r="H16" s="15"/>
      <c r="I16" s="16">
        <v>1005</v>
      </c>
      <c r="J16" s="17">
        <v>23.4</v>
      </c>
      <c r="K16" s="18">
        <v>28</v>
      </c>
      <c r="L16" s="12">
        <f t="shared" si="0"/>
        <v>5.2915026221291814</v>
      </c>
      <c r="M16" s="14">
        <v>1193</v>
      </c>
      <c r="N16" s="23">
        <f t="shared" si="1"/>
        <v>34.539832078341085</v>
      </c>
      <c r="O16" s="41">
        <f>'[1]600uA'!A7</f>
        <v>4.3778938709030094E-12</v>
      </c>
      <c r="P16" s="41">
        <f>'[1]600uA'!B7</f>
        <v>1.6980734984895176E-12</v>
      </c>
      <c r="Q16" s="41">
        <f>'[1]600uA'!C7</f>
        <v>-3.724141425438595E-11</v>
      </c>
      <c r="R16" s="41">
        <f>'[1]600uA'!D7</f>
        <v>4.0196180197440413E-12</v>
      </c>
    </row>
    <row r="17" spans="1:20">
      <c r="A17" s="9" t="s">
        <v>62</v>
      </c>
      <c r="B17" s="11">
        <v>4.7</v>
      </c>
      <c r="C17" s="4"/>
      <c r="D17" s="6"/>
      <c r="E17" s="59"/>
      <c r="F17" s="13">
        <v>2783</v>
      </c>
      <c r="G17" s="14">
        <v>610</v>
      </c>
      <c r="H17" s="15"/>
      <c r="I17" s="16">
        <v>1005</v>
      </c>
      <c r="J17" s="17">
        <v>23.5</v>
      </c>
      <c r="K17" s="18">
        <v>32</v>
      </c>
      <c r="L17" s="12">
        <f t="shared" si="0"/>
        <v>5.6568542494923806</v>
      </c>
      <c r="M17" s="14">
        <v>142</v>
      </c>
      <c r="N17" s="23">
        <f t="shared" si="1"/>
        <v>11.916375287812984</v>
      </c>
      <c r="O17" s="41">
        <f>'[1]590uA'!A7</f>
        <v>4.1479758537383211E-12</v>
      </c>
      <c r="P17" s="41">
        <f>'[1]590uA'!B7</f>
        <v>1.7290569443632958E-12</v>
      </c>
      <c r="Q17" s="41">
        <f>'[1]590uA'!C7</f>
        <v>-2.5472226635513988E-11</v>
      </c>
      <c r="R17" s="41">
        <f>'[1]590uA'!D7</f>
        <v>2.9404141694985239E-12</v>
      </c>
    </row>
    <row r="18" spans="1:20" ht="14" customHeight="1">
      <c r="A18" s="9" t="s">
        <v>63</v>
      </c>
      <c r="B18" s="11">
        <v>4.7</v>
      </c>
      <c r="C18" s="4"/>
      <c r="D18" s="6"/>
      <c r="E18" s="59"/>
      <c r="F18" s="13">
        <v>2738</v>
      </c>
      <c r="G18" s="14">
        <v>600</v>
      </c>
      <c r="H18" s="15"/>
      <c r="I18" s="16">
        <v>1005</v>
      </c>
      <c r="J18" s="17">
        <v>23.6</v>
      </c>
      <c r="K18" s="18">
        <v>18</v>
      </c>
      <c r="L18" s="12">
        <f t="shared" si="0"/>
        <v>4.2426406871192848</v>
      </c>
      <c r="M18" s="14">
        <v>82</v>
      </c>
      <c r="N18" s="23">
        <f t="shared" si="1"/>
        <v>9.0553851381374173</v>
      </c>
      <c r="O18" s="41">
        <f>'[1]580uA'!A7</f>
        <v>4.688634643333332E-12</v>
      </c>
      <c r="P18" s="41">
        <f>'[1]580uA'!B7</f>
        <v>1.8150904477625871E-12</v>
      </c>
      <c r="Q18" s="41">
        <f>'[1]580uA'!C7</f>
        <v>-1.701128584057971E-11</v>
      </c>
      <c r="R18" s="41">
        <f>'[1]580uA'!D7</f>
        <v>2.4518097887568445E-12</v>
      </c>
    </row>
    <row r="19" spans="1:20" ht="15" customHeight="1">
      <c r="A19" s="9" t="s">
        <v>64</v>
      </c>
      <c r="B19" s="11">
        <v>1.127</v>
      </c>
      <c r="C19" s="4"/>
      <c r="D19" s="6"/>
      <c r="E19" s="59"/>
      <c r="F19" s="13">
        <v>2693</v>
      </c>
      <c r="G19" s="14">
        <v>590</v>
      </c>
      <c r="H19" s="15"/>
      <c r="I19" s="16">
        <v>1005</v>
      </c>
      <c r="J19" s="17">
        <v>23.7</v>
      </c>
      <c r="K19" s="18">
        <v>40</v>
      </c>
      <c r="L19" s="12">
        <f t="shared" si="0"/>
        <v>6.324555320336759</v>
      </c>
      <c r="M19" s="14">
        <v>32</v>
      </c>
      <c r="N19" s="23">
        <f t="shared" si="1"/>
        <v>5.6568542494923806</v>
      </c>
      <c r="O19" s="41">
        <f>'[1]570uA'!A7</f>
        <v>3.8309335614678872E-12</v>
      </c>
      <c r="P19" s="41">
        <f>'[1]570uA'!B7</f>
        <v>1.7338266308862297E-12</v>
      </c>
      <c r="Q19" s="41">
        <f>'[1]570uA'!C7</f>
        <v>-1.1969530668085103E-11</v>
      </c>
      <c r="R19" s="41">
        <f>'[1]570uA'!D7</f>
        <v>2.1580784620182133E-12</v>
      </c>
    </row>
    <row r="20" spans="1:20">
      <c r="A20" s="9" t="s">
        <v>65</v>
      </c>
      <c r="B20" s="11">
        <v>0.56599999999999995</v>
      </c>
      <c r="C20" s="4"/>
      <c r="D20" s="6"/>
      <c r="E20" s="59"/>
      <c r="F20" s="13"/>
      <c r="G20" s="14"/>
      <c r="H20" s="15"/>
      <c r="I20" s="16"/>
      <c r="J20" s="17"/>
      <c r="K20" s="18"/>
      <c r="L20" s="12"/>
      <c r="M20" s="14"/>
      <c r="N20" s="23"/>
      <c r="O20" s="41"/>
      <c r="P20" s="41"/>
      <c r="Q20" s="41"/>
      <c r="R20" s="41"/>
    </row>
    <row r="21" spans="1:20">
      <c r="A21" s="9" t="s">
        <v>66</v>
      </c>
      <c r="B21" s="11">
        <v>0.44</v>
      </c>
      <c r="C21" s="4"/>
      <c r="D21" s="6"/>
      <c r="E21" s="60"/>
      <c r="F21" s="13"/>
      <c r="G21" s="14"/>
      <c r="H21" s="15"/>
      <c r="I21" s="16"/>
      <c r="J21" s="17"/>
      <c r="K21" s="18"/>
      <c r="L21" s="12"/>
      <c r="M21" s="14"/>
      <c r="N21" s="23"/>
      <c r="O21" s="41"/>
      <c r="P21" s="41"/>
      <c r="Q21" s="41"/>
      <c r="R21" s="41"/>
      <c r="T21" s="2"/>
    </row>
    <row r="22" spans="1:20">
      <c r="A22" s="9" t="s">
        <v>67</v>
      </c>
      <c r="B22" s="11">
        <v>0.55400000000000005</v>
      </c>
      <c r="C22" s="4"/>
      <c r="D22" s="6"/>
    </row>
    <row r="23" spans="1:20">
      <c r="A23" s="9" t="s">
        <v>68</v>
      </c>
      <c r="B23" s="11">
        <v>0.88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4"/>
      <c r="K23" s="55"/>
      <c r="L23" s="55"/>
      <c r="M23" s="56"/>
    </row>
    <row r="24" spans="1:20">
      <c r="A24" s="9" t="s">
        <v>69</v>
      </c>
      <c r="B24" s="11">
        <v>0.52900000000000003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50" t="s">
        <v>41</v>
      </c>
      <c r="K24" s="50"/>
      <c r="L24" s="51">
        <v>1.602E-19</v>
      </c>
      <c r="M24" s="51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4"/>
      <c r="K25" s="55"/>
      <c r="L25" s="55"/>
      <c r="M25" s="56"/>
    </row>
    <row r="26" spans="1:20">
      <c r="A26" s="44" t="s">
        <v>0</v>
      </c>
      <c r="B26" s="45"/>
      <c r="D26" s="5"/>
      <c r="E26" s="53" t="s">
        <v>89</v>
      </c>
      <c r="F26" s="53"/>
      <c r="G26" s="53"/>
      <c r="H26" s="53"/>
      <c r="I26" s="53"/>
      <c r="J26" s="53"/>
      <c r="K26" s="53"/>
      <c r="L26" s="53"/>
      <c r="M26" s="53"/>
    </row>
    <row r="27" spans="1:20">
      <c r="A27" s="46"/>
      <c r="B27" s="47"/>
      <c r="E27" s="53"/>
      <c r="F27" s="53"/>
      <c r="G27" s="53"/>
      <c r="H27" s="53"/>
      <c r="I27" s="53"/>
      <c r="J27" s="53"/>
      <c r="K27" s="53"/>
      <c r="L27" s="53"/>
      <c r="M27" s="53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D30" s="2">
        <v>0</v>
      </c>
      <c r="E30" s="29">
        <f>G6</f>
        <v>720</v>
      </c>
      <c r="F30" s="29">
        <f>F6</f>
        <v>3283</v>
      </c>
      <c r="G30" s="29">
        <f>E30*'Data Summary'!$B$18</f>
        <v>3384</v>
      </c>
      <c r="H30" s="31">
        <f>(M6-K6)/$B$42</f>
        <v>1612.2833333333333</v>
      </c>
      <c r="I30" s="32">
        <f>(1/$B$42)*SQRT(N6^2+L6^2)</f>
        <v>5.2000267093331143</v>
      </c>
      <c r="J30" s="33">
        <f>Q6-O6</f>
        <v>-1.1896862462807322E-9</v>
      </c>
      <c r="K30" s="33">
        <f>SQRT(P6^2+R6^2)</f>
        <v>9.9505011591184791E-11</v>
      </c>
      <c r="L30" s="32">
        <f>ABS(J30)/($H$30*$F$24*$L$24)</f>
        <v>13312.280676235836</v>
      </c>
      <c r="M30" s="33">
        <f>SQRT( ( 1 / ($H$30*$F$24*$L$24 ) )^2 * (K30^2+J30^2*( ($I$30/$H$30)^2+($F$25/$F$24)^2)))</f>
        <v>1119.8352548462469</v>
      </c>
    </row>
    <row r="31" spans="1:20">
      <c r="A31" s="9" t="s">
        <v>27</v>
      </c>
      <c r="B31" s="11" t="s">
        <v>80</v>
      </c>
      <c r="D31" s="2">
        <v>0</v>
      </c>
      <c r="E31" s="43">
        <f t="shared" ref="E31:E45" si="2">G7</f>
        <v>710</v>
      </c>
      <c r="F31" s="43">
        <f t="shared" ref="F31:F45" si="3">F7</f>
        <v>3238</v>
      </c>
      <c r="G31" s="43">
        <f>E31*'Data Summary'!$B$18</f>
        <v>3337</v>
      </c>
      <c r="H31" s="31">
        <f>(M7-K7)/$B$42</f>
        <v>1596</v>
      </c>
      <c r="I31" s="32">
        <f t="shared" ref="I31:I45" si="4">(1/$B$42)*SQRT(N7^2+L7^2)</f>
        <v>5.1710733895391581</v>
      </c>
      <c r="J31" s="33">
        <f t="shared" ref="J31:J45" si="5">Q7-O7</f>
        <v>-8.5342190359867885E-10</v>
      </c>
      <c r="K31" s="33">
        <f t="shared" ref="K31:K45" si="6">SQRT(P7^2+R7^2)</f>
        <v>6.4587781599245035E-11</v>
      </c>
      <c r="L31" s="33">
        <f>ABS(J31)/($H$30*$F$24*$L$24)</f>
        <v>9549.5698563133792</v>
      </c>
      <c r="M31" s="33">
        <f t="shared" ref="M31:M45" si="7">SQRT( ( 1 / ($H$30*$F$24*$L$24 ) )^2 * (K31^2+J31^2*( ($I$30/$H$30)^2+($F$25/$F$24)^2)))</f>
        <v>727.79114919448784</v>
      </c>
    </row>
    <row r="32" spans="1:20">
      <c r="A32" s="44" t="s">
        <v>52</v>
      </c>
      <c r="B32" s="45"/>
      <c r="D32" s="2">
        <v>0</v>
      </c>
      <c r="E32" s="43">
        <f t="shared" si="2"/>
        <v>700</v>
      </c>
      <c r="F32" s="43">
        <f t="shared" si="3"/>
        <v>3192</v>
      </c>
      <c r="G32" s="43">
        <f>E32*'Data Summary'!$B$18</f>
        <v>3290</v>
      </c>
      <c r="H32" s="31">
        <f t="shared" ref="H32:H45" si="8">(M8-K8)/$B$42</f>
        <v>1563.7166666666667</v>
      </c>
      <c r="I32" s="32">
        <f t="shared" si="4"/>
        <v>5.1148748219721316</v>
      </c>
      <c r="J32" s="33">
        <f t="shared" si="5"/>
        <v>-5.9478537038080647E-10</v>
      </c>
      <c r="K32" s="33">
        <f t="shared" si="6"/>
        <v>5.0634155213316999E-11</v>
      </c>
      <c r="L32" s="32">
        <f t="shared" ref="L32:L45" si="9">ABS(J32)/($H$30*$F$24*$L$24)</f>
        <v>6655.4940997105323</v>
      </c>
      <c r="M32" s="33">
        <f t="shared" si="7"/>
        <v>569.72703855652674</v>
      </c>
    </row>
    <row r="33" spans="1:14">
      <c r="A33" s="46"/>
      <c r="B33" s="47"/>
      <c r="D33" s="2">
        <v>0</v>
      </c>
      <c r="E33" s="43">
        <f t="shared" si="2"/>
        <v>690</v>
      </c>
      <c r="F33" s="43">
        <f t="shared" si="3"/>
        <v>3147</v>
      </c>
      <c r="G33" s="43">
        <f>E33*'Data Summary'!$B$18</f>
        <v>3243</v>
      </c>
      <c r="H33" s="31">
        <f t="shared" si="8"/>
        <v>1523.8833333333334</v>
      </c>
      <c r="I33" s="32">
        <f t="shared" si="4"/>
        <v>5.048844752350119</v>
      </c>
      <c r="J33" s="33">
        <f t="shared" si="5"/>
        <v>-4.2577240652113467E-10</v>
      </c>
      <c r="K33" s="33">
        <f t="shared" si="6"/>
        <v>3.7254778936104925E-11</v>
      </c>
      <c r="L33" s="32">
        <f t="shared" si="9"/>
        <v>4764.2828498063027</v>
      </c>
      <c r="M33" s="33">
        <f t="shared" si="7"/>
        <v>419.06128856334874</v>
      </c>
    </row>
    <row r="34" spans="1:14">
      <c r="A34" s="9" t="s">
        <v>56</v>
      </c>
      <c r="B34" s="11" t="s">
        <v>80</v>
      </c>
      <c r="D34" s="2">
        <v>0</v>
      </c>
      <c r="E34" s="43">
        <f t="shared" si="2"/>
        <v>680</v>
      </c>
      <c r="F34" s="43">
        <f t="shared" si="3"/>
        <v>3102</v>
      </c>
      <c r="G34" s="43">
        <f>E34*'Data Summary'!$B$18</f>
        <v>3196</v>
      </c>
      <c r="H34" s="31">
        <f t="shared" si="8"/>
        <v>1442.85</v>
      </c>
      <c r="I34" s="32">
        <f t="shared" si="4"/>
        <v>4.9116358442647865</v>
      </c>
      <c r="J34" s="33">
        <f t="shared" si="5"/>
        <v>-3.0180700085233946E-10</v>
      </c>
      <c r="K34" s="33">
        <f t="shared" si="6"/>
        <v>2.8191785851395321E-11</v>
      </c>
      <c r="L34" s="32">
        <f t="shared" si="9"/>
        <v>3377.1420977251664</v>
      </c>
      <c r="M34" s="33">
        <f t="shared" si="7"/>
        <v>316.91336435176618</v>
      </c>
    </row>
    <row r="35" spans="1:14">
      <c r="A35" s="9" t="s">
        <v>20</v>
      </c>
      <c r="B35" s="11" t="s">
        <v>80</v>
      </c>
      <c r="D35" s="2">
        <v>0</v>
      </c>
      <c r="E35" s="43">
        <f t="shared" si="2"/>
        <v>670</v>
      </c>
      <c r="F35" s="43">
        <f t="shared" si="3"/>
        <v>3056</v>
      </c>
      <c r="G35" s="43">
        <f>E35*'Data Summary'!$B$18</f>
        <v>3149</v>
      </c>
      <c r="H35" s="31">
        <f t="shared" si="8"/>
        <v>1312.3166666666666</v>
      </c>
      <c r="I35" s="32">
        <f t="shared" si="4"/>
        <v>4.6819096293903177</v>
      </c>
      <c r="J35" s="33">
        <f t="shared" si="5"/>
        <v>-2.142120068615468E-10</v>
      </c>
      <c r="K35" s="33">
        <f t="shared" si="6"/>
        <v>1.8060134291218101E-11</v>
      </c>
      <c r="L35" s="32">
        <f t="shared" si="9"/>
        <v>2396.976823490787</v>
      </c>
      <c r="M35" s="33">
        <f t="shared" si="7"/>
        <v>203.23147909100658</v>
      </c>
      <c r="N35" s="3"/>
    </row>
    <row r="36" spans="1:14">
      <c r="A36" s="9" t="s">
        <v>21</v>
      </c>
      <c r="B36" s="11" t="s">
        <v>80</v>
      </c>
      <c r="D36" s="2">
        <v>0</v>
      </c>
      <c r="E36" s="43">
        <f t="shared" si="2"/>
        <v>660</v>
      </c>
      <c r="F36" s="43">
        <f t="shared" si="3"/>
        <v>3011</v>
      </c>
      <c r="G36" s="43">
        <f>E36*'Data Summary'!$B$18</f>
        <v>3102</v>
      </c>
      <c r="H36" s="31">
        <f t="shared" si="8"/>
        <v>882.9</v>
      </c>
      <c r="I36" s="32">
        <f t="shared" si="4"/>
        <v>3.8431757701151268</v>
      </c>
      <c r="J36" s="33">
        <f t="shared" si="5"/>
        <v>-1.5302107243829783E-10</v>
      </c>
      <c r="K36" s="33">
        <f t="shared" si="6"/>
        <v>1.5384721718430962E-11</v>
      </c>
      <c r="L36" s="32">
        <f t="shared" si="9"/>
        <v>1712.2661307093467</v>
      </c>
      <c r="M36" s="33">
        <f t="shared" si="7"/>
        <v>172.83646260118741</v>
      </c>
      <c r="N36" s="3"/>
    </row>
    <row r="37" spans="1:14">
      <c r="A37" s="9" t="s">
        <v>22</v>
      </c>
      <c r="B37" s="11" t="s">
        <v>80</v>
      </c>
      <c r="D37" s="2">
        <v>0</v>
      </c>
      <c r="E37" s="43">
        <f t="shared" si="2"/>
        <v>650</v>
      </c>
      <c r="F37" s="43">
        <f t="shared" si="3"/>
        <v>2965</v>
      </c>
      <c r="G37" s="43">
        <f>E37*'Data Summary'!$B$18</f>
        <v>3055</v>
      </c>
      <c r="H37" s="31">
        <f t="shared" si="8"/>
        <v>608.63333333333333</v>
      </c>
      <c r="I37" s="32">
        <f t="shared" si="4"/>
        <v>3.1899146627387314</v>
      </c>
      <c r="J37" s="33">
        <f t="shared" si="5"/>
        <v>-1.0908063356329066E-10</v>
      </c>
      <c r="K37" s="33">
        <f t="shared" si="6"/>
        <v>9.775677272905253E-12</v>
      </c>
      <c r="L37" s="32">
        <f t="shared" si="9"/>
        <v>1220.5840110162114</v>
      </c>
      <c r="M37" s="33">
        <f t="shared" si="7"/>
        <v>109.93515074829307</v>
      </c>
    </row>
    <row r="38" spans="1:14">
      <c r="A38" s="44" t="s">
        <v>11</v>
      </c>
      <c r="B38" s="45"/>
      <c r="D38" s="2">
        <v>0</v>
      </c>
      <c r="E38" s="43">
        <f t="shared" si="2"/>
        <v>640</v>
      </c>
      <c r="F38" s="43">
        <f t="shared" si="3"/>
        <v>2920</v>
      </c>
      <c r="G38" s="43">
        <f>E38*'Data Summary'!$B$18</f>
        <v>3008</v>
      </c>
      <c r="H38" s="31">
        <f t="shared" si="8"/>
        <v>415.85</v>
      </c>
      <c r="I38" s="32">
        <f t="shared" si="4"/>
        <v>2.6386549603917526</v>
      </c>
      <c r="J38" s="33">
        <f t="shared" si="5"/>
        <v>-7.9226104315252342E-11</v>
      </c>
      <c r="K38" s="33">
        <f t="shared" si="6"/>
        <v>6.7521784986398307E-12</v>
      </c>
      <c r="L38" s="32">
        <f t="shared" si="9"/>
        <v>886.51956835391013</v>
      </c>
      <c r="M38" s="33">
        <f t="shared" si="7"/>
        <v>75.973435328793286</v>
      </c>
    </row>
    <row r="39" spans="1:14">
      <c r="A39" s="48"/>
      <c r="B39" s="49"/>
      <c r="D39" s="2">
        <v>0</v>
      </c>
      <c r="E39" s="43">
        <f t="shared" si="2"/>
        <v>630</v>
      </c>
      <c r="F39" s="43">
        <f t="shared" si="3"/>
        <v>2875</v>
      </c>
      <c r="G39" s="43">
        <f>E39*'Data Summary'!$B$18</f>
        <v>2961</v>
      </c>
      <c r="H39" s="31">
        <f t="shared" si="8"/>
        <v>161.56666666666666</v>
      </c>
      <c r="I39" s="32">
        <f t="shared" si="4"/>
        <v>1.6480628359110314</v>
      </c>
      <c r="J39" s="33">
        <f t="shared" si="5"/>
        <v>-5.7332557248669692E-11</v>
      </c>
      <c r="K39" s="33">
        <f t="shared" si="6"/>
        <v>5.3148741850976554E-12</v>
      </c>
      <c r="L39" s="32">
        <f t="shared" si="9"/>
        <v>641.53645246105532</v>
      </c>
      <c r="M39" s="33">
        <f t="shared" si="7"/>
        <v>59.750483176442771</v>
      </c>
      <c r="N39" s="3"/>
    </row>
    <row r="40" spans="1:14">
      <c r="A40" s="46"/>
      <c r="B40" s="47"/>
      <c r="D40" s="2">
        <v>0</v>
      </c>
      <c r="E40" s="43">
        <f t="shared" si="2"/>
        <v>620</v>
      </c>
      <c r="F40" s="43">
        <f t="shared" si="3"/>
        <v>2828</v>
      </c>
      <c r="G40" s="43">
        <f>E40*'Data Summary'!$B$18</f>
        <v>2914</v>
      </c>
      <c r="H40" s="31">
        <f t="shared" si="8"/>
        <v>19.416666666666668</v>
      </c>
      <c r="I40" s="32">
        <f t="shared" si="4"/>
        <v>0.58238017365520489</v>
      </c>
      <c r="J40" s="33">
        <f t="shared" si="5"/>
        <v>-4.1619308125288959E-11</v>
      </c>
      <c r="K40" s="33">
        <f t="shared" si="6"/>
        <v>4.3635745245066501E-12</v>
      </c>
      <c r="L40" s="32">
        <f t="shared" si="9"/>
        <v>465.7092683442267</v>
      </c>
      <c r="M40" s="33">
        <f t="shared" si="7"/>
        <v>49.006063511986284</v>
      </c>
      <c r="N40" s="3"/>
    </row>
    <row r="41" spans="1:14">
      <c r="A41" s="9" t="s">
        <v>56</v>
      </c>
      <c r="B41" s="11" t="s">
        <v>101</v>
      </c>
      <c r="D41" s="2">
        <v>0</v>
      </c>
      <c r="E41" s="43">
        <f t="shared" si="2"/>
        <v>610</v>
      </c>
      <c r="F41" s="43">
        <f t="shared" si="3"/>
        <v>2783</v>
      </c>
      <c r="G41" s="43">
        <f>E41*'Data Summary'!$B$18</f>
        <v>2867</v>
      </c>
      <c r="H41" s="31">
        <f t="shared" si="8"/>
        <v>1.8333333333333333</v>
      </c>
      <c r="I41" s="32">
        <f t="shared" si="4"/>
        <v>0.21984843263788198</v>
      </c>
      <c r="J41" s="33">
        <f t="shared" si="5"/>
        <v>-2.9620202489252307E-11</v>
      </c>
      <c r="K41" s="33">
        <f t="shared" si="6"/>
        <v>3.411110289193041E-12</v>
      </c>
      <c r="L41" s="32">
        <f t="shared" si="9"/>
        <v>331.44238697941501</v>
      </c>
      <c r="M41" s="33">
        <f t="shared" si="7"/>
        <v>38.285324489992142</v>
      </c>
      <c r="N41" s="3"/>
    </row>
    <row r="42" spans="1:14">
      <c r="A42" s="9" t="s">
        <v>24</v>
      </c>
      <c r="B42" s="11">
        <v>60</v>
      </c>
      <c r="D42" s="2">
        <v>0</v>
      </c>
      <c r="E42" s="43">
        <f t="shared" si="2"/>
        <v>600</v>
      </c>
      <c r="F42" s="43">
        <f t="shared" si="3"/>
        <v>2738</v>
      </c>
      <c r="G42" s="43">
        <f>E42*'Data Summary'!$B$18</f>
        <v>2820</v>
      </c>
      <c r="H42" s="31">
        <f t="shared" si="8"/>
        <v>1.0666666666666667</v>
      </c>
      <c r="I42" s="32">
        <f t="shared" si="4"/>
        <v>0.16666666666666666</v>
      </c>
      <c r="J42" s="33">
        <f t="shared" si="5"/>
        <v>-2.1699920483913043E-11</v>
      </c>
      <c r="K42" s="33">
        <f t="shared" si="6"/>
        <v>3.050561353882736E-12</v>
      </c>
      <c r="L42" s="32">
        <f t="shared" si="9"/>
        <v>242.81648462941328</v>
      </c>
      <c r="M42" s="33">
        <f t="shared" si="7"/>
        <v>34.204572973801085</v>
      </c>
      <c r="N42" s="3"/>
    </row>
    <row r="43" spans="1:14">
      <c r="A43" s="44" t="s">
        <v>12</v>
      </c>
      <c r="B43" s="45"/>
      <c r="D43" s="2">
        <v>0</v>
      </c>
      <c r="E43" s="43">
        <f t="shared" si="2"/>
        <v>590</v>
      </c>
      <c r="F43" s="43">
        <f t="shared" si="3"/>
        <v>2693</v>
      </c>
      <c r="G43" s="43">
        <f>E43*'Data Summary'!$B$18</f>
        <v>2773</v>
      </c>
      <c r="H43" s="31">
        <f t="shared" si="8"/>
        <v>-0.13333333333333333</v>
      </c>
      <c r="I43" s="32">
        <f t="shared" si="4"/>
        <v>0.14142135623730953</v>
      </c>
      <c r="J43" s="33">
        <f t="shared" si="5"/>
        <v>-1.5800464229552988E-11</v>
      </c>
      <c r="K43" s="33">
        <f t="shared" si="6"/>
        <v>2.7682950410310658E-12</v>
      </c>
      <c r="L43" s="32">
        <f t="shared" si="9"/>
        <v>176.80309854485739</v>
      </c>
      <c r="M43" s="33">
        <f t="shared" si="7"/>
        <v>31.017171279676127</v>
      </c>
      <c r="N43" s="3"/>
    </row>
    <row r="44" spans="1:14">
      <c r="A44" s="46"/>
      <c r="B44" s="47"/>
      <c r="D44" s="2">
        <v>0</v>
      </c>
      <c r="E44" s="43">
        <f t="shared" si="2"/>
        <v>0</v>
      </c>
      <c r="F44" s="43">
        <f t="shared" si="3"/>
        <v>0</v>
      </c>
      <c r="G44" s="43">
        <f>E44*'Data Summary'!$B$18</f>
        <v>0</v>
      </c>
      <c r="H44" s="31">
        <f t="shared" si="8"/>
        <v>0</v>
      </c>
      <c r="I44" s="32">
        <f t="shared" si="4"/>
        <v>0</v>
      </c>
      <c r="J44" s="33">
        <f t="shared" si="5"/>
        <v>0</v>
      </c>
      <c r="K44" s="33">
        <f t="shared" si="6"/>
        <v>0</v>
      </c>
      <c r="L44" s="32">
        <f t="shared" si="9"/>
        <v>0</v>
      </c>
      <c r="M44" s="33">
        <f t="shared" si="7"/>
        <v>0</v>
      </c>
      <c r="N44" s="3"/>
    </row>
    <row r="45" spans="1:14">
      <c r="A45" s="9" t="s">
        <v>13</v>
      </c>
      <c r="B45" s="11" t="s">
        <v>102</v>
      </c>
      <c r="D45" s="2">
        <v>0</v>
      </c>
      <c r="E45" s="43">
        <f t="shared" si="2"/>
        <v>0</v>
      </c>
      <c r="F45" s="43">
        <f t="shared" si="3"/>
        <v>0</v>
      </c>
      <c r="G45" s="43">
        <f>E45*'Data Summary'!$B$18</f>
        <v>0</v>
      </c>
      <c r="H45" s="31">
        <f t="shared" si="8"/>
        <v>0</v>
      </c>
      <c r="I45" s="32">
        <f t="shared" si="4"/>
        <v>0</v>
      </c>
      <c r="J45" s="33">
        <f t="shared" si="5"/>
        <v>0</v>
      </c>
      <c r="K45" s="33">
        <f t="shared" si="6"/>
        <v>0</v>
      </c>
      <c r="L45" s="32">
        <f t="shared" si="9"/>
        <v>0</v>
      </c>
      <c r="M45" s="33">
        <f t="shared" si="7"/>
        <v>0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2" t="s">
        <v>76</v>
      </c>
      <c r="F47" s="52"/>
      <c r="H47" s="57" t="s">
        <v>86</v>
      </c>
      <c r="I47" s="57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296.51428571428568</v>
      </c>
      <c r="H48" s="34" t="s">
        <v>87</v>
      </c>
      <c r="I48" s="34">
        <v>964.4</v>
      </c>
      <c r="L48" s="35" t="str">
        <f>CONCATENATE(E30,",",L30,",",D30,",",M30)</f>
        <v>720,13312.2806762358,0,1119.83525484625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0.13420210162897084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710,9549.56985631338,727.791149194488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1005.7142857142857</v>
      </c>
      <c r="L50" s="35" t="str">
        <f t="shared" si="10"/>
        <v>700,6655.49409971053,569.727038556527</v>
      </c>
    </row>
    <row r="51" spans="1:14">
      <c r="A51"/>
      <c r="B51"/>
      <c r="E51" s="8" t="s">
        <v>91</v>
      </c>
      <c r="F51" s="30">
        <f>_xlfn.STDEV.P(I6:I21)</f>
        <v>2.2812456318101866</v>
      </c>
      <c r="H51"/>
      <c r="I51"/>
      <c r="L51" s="35" t="str">
        <f t="shared" si="10"/>
        <v>690,4764.2828498063,419.061288563349</v>
      </c>
    </row>
    <row r="52" spans="1:14">
      <c r="E52" s="8" t="s">
        <v>78</v>
      </c>
      <c r="F52" s="30" t="e">
        <f>EXP(INDEX(LINEST(LN(L30:L45),E30:E45),1,2))</f>
        <v>#VALUE!</v>
      </c>
      <c r="L52" s="35" t="str">
        <f t="shared" si="10"/>
        <v>680,3377.14209772517,316.913364351766</v>
      </c>
    </row>
    <row r="53" spans="1:14">
      <c r="E53" s="8" t="s">
        <v>79</v>
      </c>
      <c r="F53" s="30" t="e">
        <f>INDEX(LINEST(LN(L30:L45),E30:E45),1)</f>
        <v>#VALUE!</v>
      </c>
      <c r="L53" s="35" t="str">
        <f t="shared" si="10"/>
        <v>670,2396.97682349079,203.231479091007</v>
      </c>
      <c r="N53" s="3"/>
    </row>
    <row r="54" spans="1:14">
      <c r="L54" s="35" t="str">
        <f t="shared" si="10"/>
        <v>660,1712.26613070935,172.836462601187</v>
      </c>
      <c r="N54" s="3"/>
    </row>
    <row r="55" spans="1:14">
      <c r="L55" s="35" t="str">
        <f t="shared" si="10"/>
        <v>650,1220.58401101621,109.935150748293</v>
      </c>
      <c r="N55" s="3"/>
    </row>
    <row r="56" spans="1:14">
      <c r="L56" s="35" t="str">
        <f t="shared" si="10"/>
        <v>640,886.51956835391,75.9734353287933</v>
      </c>
      <c r="N56" s="3"/>
    </row>
    <row r="57" spans="1:14">
      <c r="L57" s="35" t="str">
        <f t="shared" si="10"/>
        <v>630,641.536452461055,59.7504831764428</v>
      </c>
      <c r="N57" s="3"/>
    </row>
    <row r="58" spans="1:14">
      <c r="L58" s="35" t="str">
        <f t="shared" si="10"/>
        <v>620,465.709268344227,49.0060635119863</v>
      </c>
      <c r="N58" s="3"/>
    </row>
    <row r="59" spans="1:14">
      <c r="L59" s="35" t="str">
        <f t="shared" si="10"/>
        <v>610,331.442386979415,38.2853244899921</v>
      </c>
      <c r="N59" s="3"/>
    </row>
    <row r="60" spans="1:14">
      <c r="L60" s="35" t="str">
        <f t="shared" si="10"/>
        <v>600,242.816484629413,34.2045729738011</v>
      </c>
    </row>
    <row r="61" spans="1:14">
      <c r="L61" s="35" t="str">
        <f t="shared" si="10"/>
        <v>590,176.803098544857,31.0171712796761</v>
      </c>
    </row>
    <row r="62" spans="1:14">
      <c r="L62" s="35" t="str">
        <f t="shared" si="10"/>
        <v>0,0,0</v>
      </c>
    </row>
    <row r="63" spans="1:14">
      <c r="L63" s="35" t="str">
        <f t="shared" si="10"/>
        <v>0,0,0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2018-07-14T10:22:03Z</dcterms:modified>
</cp:coreProperties>
</file>