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8E8867A3-42BC-0A49-8D58-45DD6FEE93A1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C7" i="25" l="1"/>
  <c r="Q7" i="1"/>
  <c r="J31" i="1" s="1"/>
  <c r="L31" i="1" s="1"/>
  <c r="A7" i="25"/>
  <c r="O7" i="1"/>
  <c r="H30" i="1"/>
  <c r="C7" i="14"/>
  <c r="Q6" i="1" s="1"/>
  <c r="J30" i="1" s="1"/>
  <c r="L30" i="1" s="1"/>
  <c r="A7" i="14"/>
  <c r="O6" i="1"/>
  <c r="N21" i="1"/>
  <c r="N7" i="1"/>
  <c r="I31" i="1" s="1"/>
  <c r="N8" i="1"/>
  <c r="N9" i="1"/>
  <c r="N10" i="1"/>
  <c r="N11" i="1"/>
  <c r="I35" i="1" s="1"/>
  <c r="N12" i="1"/>
  <c r="N13" i="1"/>
  <c r="N14" i="1"/>
  <c r="N15" i="1"/>
  <c r="I39" i="1" s="1"/>
  <c r="N16" i="1"/>
  <c r="N17" i="1"/>
  <c r="N18" i="1"/>
  <c r="N19" i="1"/>
  <c r="I43" i="1" s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 s="1"/>
  <c r="D7" i="36"/>
  <c r="R19" i="1"/>
  <c r="D7" i="35"/>
  <c r="R18" i="1" s="1"/>
  <c r="K42" i="1" s="1"/>
  <c r="D7" i="34"/>
  <c r="R17" i="1"/>
  <c r="D7" i="33"/>
  <c r="R16" i="1" s="1"/>
  <c r="D7" i="32"/>
  <c r="R15" i="1"/>
  <c r="D7" i="31"/>
  <c r="R14" i="1" s="1"/>
  <c r="D7" i="30"/>
  <c r="R13" i="1"/>
  <c r="D7" i="29"/>
  <c r="R12" i="1" s="1"/>
  <c r="D7" i="28"/>
  <c r="R11" i="1"/>
  <c r="D7" i="39"/>
  <c r="R10" i="1" s="1"/>
  <c r="D7" i="27"/>
  <c r="R9" i="1"/>
  <c r="D7" i="26"/>
  <c r="R8" i="1" s="1"/>
  <c r="D7" i="25"/>
  <c r="R7" i="1"/>
  <c r="C7" i="38"/>
  <c r="Q21" i="1" s="1"/>
  <c r="J45" i="1" s="1"/>
  <c r="L45" i="1" s="1"/>
  <c r="C7" i="37"/>
  <c r="Q20" i="1"/>
  <c r="C7" i="36"/>
  <c r="Q19" i="1" s="1"/>
  <c r="C7" i="35"/>
  <c r="Q18" i="1"/>
  <c r="C7" i="34"/>
  <c r="Q17" i="1" s="1"/>
  <c r="J41" i="1" s="1"/>
  <c r="L41" i="1" s="1"/>
  <c r="C7" i="33"/>
  <c r="Q16" i="1"/>
  <c r="C7" i="32"/>
  <c r="Q15" i="1" s="1"/>
  <c r="C7" i="31"/>
  <c r="Q14" i="1"/>
  <c r="C7" i="30"/>
  <c r="Q13" i="1" s="1"/>
  <c r="J37" i="1" s="1"/>
  <c r="L37" i="1" s="1"/>
  <c r="C7" i="29"/>
  <c r="Q12" i="1"/>
  <c r="C7" i="28"/>
  <c r="Q11" i="1" s="1"/>
  <c r="C7" i="39"/>
  <c r="Q10" i="1"/>
  <c r="C7" i="27"/>
  <c r="Q9" i="1" s="1"/>
  <c r="J33" i="1" s="1"/>
  <c r="L33" i="1" s="1"/>
  <c r="C7" i="26"/>
  <c r="Q8" i="1"/>
  <c r="B7" i="38"/>
  <c r="P21" i="1" s="1"/>
  <c r="K45" i="1" s="1"/>
  <c r="B7" i="37"/>
  <c r="P20" i="1"/>
  <c r="K44" i="1" s="1"/>
  <c r="B7" i="36"/>
  <c r="P19" i="1" s="1"/>
  <c r="K43" i="1" s="1"/>
  <c r="B7" i="35"/>
  <c r="P18" i="1"/>
  <c r="B7" i="34"/>
  <c r="P17" i="1" s="1"/>
  <c r="K41" i="1" s="1"/>
  <c r="B7" i="33"/>
  <c r="P16" i="1"/>
  <c r="K40" i="1" s="1"/>
  <c r="B7" i="32"/>
  <c r="P15" i="1" s="1"/>
  <c r="K39" i="1" s="1"/>
  <c r="B7" i="31"/>
  <c r="P14" i="1" s="1"/>
  <c r="B7" i="30"/>
  <c r="P13" i="1" s="1"/>
  <c r="K37" i="1" s="1"/>
  <c r="M37" i="1" s="1"/>
  <c r="B7" i="29"/>
  <c r="P12" i="1" s="1"/>
  <c r="K36" i="1" s="1"/>
  <c r="B7" i="28"/>
  <c r="P11" i="1" s="1"/>
  <c r="K35" i="1" s="1"/>
  <c r="B7" i="39"/>
  <c r="P10" i="1" s="1"/>
  <c r="B7" i="27"/>
  <c r="P9" i="1" s="1"/>
  <c r="K33" i="1" s="1"/>
  <c r="M33" i="1" s="1"/>
  <c r="B7" i="26"/>
  <c r="P8" i="1" s="1"/>
  <c r="K32" i="1" s="1"/>
  <c r="B7" i="25"/>
  <c r="P7" i="1" s="1"/>
  <c r="K31" i="1" s="1"/>
  <c r="M31" i="1" s="1"/>
  <c r="A7" i="38"/>
  <c r="O21" i="1" s="1"/>
  <c r="A7" i="37"/>
  <c r="O20" i="1" s="1"/>
  <c r="J44" i="1" s="1"/>
  <c r="L44" i="1" s="1"/>
  <c r="A7" i="36"/>
  <c r="O19" i="1" s="1"/>
  <c r="A7" i="35"/>
  <c r="O18" i="1" s="1"/>
  <c r="A7" i="34"/>
  <c r="O17" i="1" s="1"/>
  <c r="A7" i="33"/>
  <c r="O16" i="1" s="1"/>
  <c r="J40" i="1" s="1"/>
  <c r="L40" i="1" s="1"/>
  <c r="A7" i="32"/>
  <c r="O15" i="1" s="1"/>
  <c r="A7" i="31"/>
  <c r="O14" i="1" s="1"/>
  <c r="A7" i="30"/>
  <c r="O13" i="1" s="1"/>
  <c r="A7" i="29"/>
  <c r="O12" i="1" s="1"/>
  <c r="J36" i="1" s="1"/>
  <c r="L36" i="1" s="1"/>
  <c r="A7" i="28"/>
  <c r="O11" i="1" s="1"/>
  <c r="A7" i="39"/>
  <c r="O10" i="1" s="1"/>
  <c r="A7" i="27"/>
  <c r="O9" i="1" s="1"/>
  <c r="A7" i="26"/>
  <c r="O8" i="1" s="1"/>
  <c r="J32" i="1" s="1"/>
  <c r="L32" i="1" s="1"/>
  <c r="D7" i="14"/>
  <c r="R6" i="1" s="1"/>
  <c r="B7" i="14"/>
  <c r="P6" i="1" s="1"/>
  <c r="K30" i="1" s="1"/>
  <c r="M30" i="1" s="1"/>
  <c r="I30" i="1"/>
  <c r="I49" i="1"/>
  <c r="L48" i="1"/>
  <c r="F51" i="1"/>
  <c r="F49" i="1"/>
  <c r="F48" i="1"/>
  <c r="H31" i="1"/>
  <c r="F50" i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K34" i="1" l="1"/>
  <c r="K38" i="1"/>
  <c r="M41" i="1"/>
  <c r="M44" i="1"/>
  <c r="L62" i="1" s="1"/>
  <c r="J35" i="1"/>
  <c r="L35" i="1" s="1"/>
  <c r="J38" i="1"/>
  <c r="L38" i="1" s="1"/>
  <c r="J43" i="1"/>
  <c r="L43" i="1" s="1"/>
  <c r="L50" i="1"/>
  <c r="L49" i="1"/>
  <c r="M32" i="1"/>
  <c r="M36" i="1"/>
  <c r="L54" i="1" s="1"/>
  <c r="M40" i="1"/>
  <c r="L58" i="1" s="1"/>
  <c r="M45" i="1"/>
  <c r="L63" i="1" s="1"/>
  <c r="J34" i="1"/>
  <c r="L34" i="1" s="1"/>
  <c r="J39" i="1"/>
  <c r="L39" i="1" s="1"/>
  <c r="L57" i="1" s="1"/>
  <c r="J42" i="1"/>
  <c r="L42" i="1" s="1"/>
  <c r="M35" i="1"/>
  <c r="L53" i="1" s="1"/>
  <c r="L59" i="1"/>
  <c r="L55" i="1"/>
  <c r="L51" i="1"/>
  <c r="M43" i="1"/>
  <c r="L61" i="1" s="1"/>
  <c r="M39" i="1"/>
  <c r="M42" i="1" l="1"/>
  <c r="M38" i="1"/>
  <c r="L56" i="1" s="1"/>
  <c r="L60" i="1"/>
  <c r="M34" i="1"/>
  <c r="L52" i="1" s="1"/>
  <c r="F53" i="1" l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<sst xmlns="http://schemas.openxmlformats.org/spreadsheetml/2006/main" count="459" uniqueCount="103">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</sst>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1930.3204288021782</c:v>
                  </c:pt>
                  <c:pt idx="1">
                    <c:v>1308.4471290781426</c:v>
                  </c:pt>
                  <c:pt idx="2">
                    <c:v>998.76652552379471</c:v>
                  </c:pt>
                  <c:pt idx="3">
                    <c:v>645.02723411241834</c:v>
                  </c:pt>
                  <c:pt idx="4">
                    <c:v>445.53102954811277</c:v>
                  </c:pt>
                  <c:pt idx="5">
                    <c:v>358.0798673562353</c:v>
                  </c:pt>
                  <c:pt idx="6">
                    <c:v>225.9843067184737</c:v>
                  </c:pt>
                  <c:pt idx="7">
                    <c:v>213.27968083867867</c:v>
                  </c:pt>
                  <c:pt idx="8">
                    <c:v>120.03825041464181</c:v>
                  </c:pt>
                  <c:pt idx="9">
                    <c:v>305.6498889237152</c:v>
                  </c:pt>
                  <c:pt idx="10">
                    <c:v>69.383887542949182</c:v>
                  </c:pt>
                  <c:pt idx="11">
                    <c:v>52.734423366485579</c:v>
                  </c:pt>
                  <c:pt idx="12">
                    <c:v>49.47789007701617</c:v>
                  </c:pt>
                  <c:pt idx="13">
                    <c:v>41.286045240137447</c:v>
                  </c:pt>
                  <c:pt idx="14">
                    <c:v>39.616820391860259</c:v>
                  </c:pt>
                  <c:pt idx="15">
                    <c:v>35.312464121356903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1930.3204288021782</c:v>
                  </c:pt>
                  <c:pt idx="1">
                    <c:v>1308.4471290781426</c:v>
                  </c:pt>
                  <c:pt idx="2">
                    <c:v>998.76652552379471</c:v>
                  </c:pt>
                  <c:pt idx="3">
                    <c:v>645.02723411241834</c:v>
                  </c:pt>
                  <c:pt idx="4">
                    <c:v>445.53102954811277</c:v>
                  </c:pt>
                  <c:pt idx="5">
                    <c:v>358.0798673562353</c:v>
                  </c:pt>
                  <c:pt idx="6">
                    <c:v>225.9843067184737</c:v>
                  </c:pt>
                  <c:pt idx="7">
                    <c:v>213.27968083867867</c:v>
                  </c:pt>
                  <c:pt idx="8">
                    <c:v>120.03825041464181</c:v>
                  </c:pt>
                  <c:pt idx="9">
                    <c:v>305.6498889237152</c:v>
                  </c:pt>
                  <c:pt idx="10">
                    <c:v>69.383887542949182</c:v>
                  </c:pt>
                  <c:pt idx="11">
                    <c:v>52.734423366485579</c:v>
                  </c:pt>
                  <c:pt idx="12">
                    <c:v>49.47789007701617</c:v>
                  </c:pt>
                  <c:pt idx="13">
                    <c:v>41.286045240137447</c:v>
                  </c:pt>
                  <c:pt idx="14">
                    <c:v>39.616820391860259</c:v>
                  </c:pt>
                  <c:pt idx="15">
                    <c:v>35.312464121356903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720.1</c:v>
                </c:pt>
                <c:pt idx="1">
                  <c:v>710.3</c:v>
                </c:pt>
                <c:pt idx="2">
                  <c:v>700.4</c:v>
                </c:pt>
                <c:pt idx="3">
                  <c:v>690</c:v>
                </c:pt>
                <c:pt idx="4">
                  <c:v>680.15</c:v>
                </c:pt>
                <c:pt idx="5">
                  <c:v>670.55</c:v>
                </c:pt>
                <c:pt idx="6">
                  <c:v>660.55</c:v>
                </c:pt>
                <c:pt idx="7">
                  <c:v>650.35</c:v>
                </c:pt>
                <c:pt idx="8">
                  <c:v>640.6</c:v>
                </c:pt>
                <c:pt idx="9">
                  <c:v>630.65</c:v>
                </c:pt>
                <c:pt idx="10">
                  <c:v>620.6</c:v>
                </c:pt>
                <c:pt idx="11">
                  <c:v>610.15</c:v>
                </c:pt>
                <c:pt idx="12">
                  <c:v>600.54999999999995</c:v>
                </c:pt>
                <c:pt idx="13">
                  <c:v>590.45000000000005</c:v>
                </c:pt>
                <c:pt idx="14">
                  <c:v>580.04999999999995</c:v>
                </c:pt>
                <c:pt idx="15">
                  <c:v>570.15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20478.551464382068</c:v>
                </c:pt>
                <c:pt idx="1">
                  <c:v>14315.377228056806</c:v>
                </c:pt>
                <c:pt idx="2" formatCode="General">
                  <c:v>10126.576814035261</c:v>
                </c:pt>
                <c:pt idx="3" formatCode="General">
                  <c:v>6923.1144682723589</c:v>
                </c:pt>
                <c:pt idx="4" formatCode="General">
                  <c:v>4964.7362254182644</c:v>
                </c:pt>
                <c:pt idx="5" formatCode="General">
                  <c:v>3540.9265342201375</c:v>
                </c:pt>
                <c:pt idx="6" formatCode="General">
                  <c:v>2574.0271111853499</c:v>
                </c:pt>
                <c:pt idx="7" formatCode="General">
                  <c:v>1841.3302500296763</c:v>
                </c:pt>
                <c:pt idx="8" formatCode="General">
                  <c:v>1299.5697820275552</c:v>
                </c:pt>
                <c:pt idx="9" formatCode="General">
                  <c:v>822.93644221837212</c:v>
                </c:pt>
                <c:pt idx="10" formatCode="General">
                  <c:v>670.63482446407363</c:v>
                </c:pt>
                <c:pt idx="11" formatCode="General">
                  <c:v>466.24204098589422</c:v>
                </c:pt>
                <c:pt idx="12" formatCode="General">
                  <c:v>359.85166487552488</c:v>
                </c:pt>
                <c:pt idx="13" formatCode="General">
                  <c:v>265.24122572489512</c:v>
                </c:pt>
                <c:pt idx="14" formatCode="General">
                  <c:v>181.99516682831441</c:v>
                </c:pt>
                <c:pt idx="15" formatCode="General">
                  <c:v>130.26048546545996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9B4D-A97C-C05A99D6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4.8551519028759547</c:v>
                  </c:pt>
                  <c:pt idx="1">
                    <c:v>4.8535496746653832</c:v>
                  </c:pt>
                  <c:pt idx="2">
                    <c:v>4.8032685630608754</c:v>
                  </c:pt>
                  <c:pt idx="3">
                    <c:v>4.7636353997994245</c:v>
                  </c:pt>
                  <c:pt idx="4">
                    <c:v>4.7052275892529005</c:v>
                  </c:pt>
                  <c:pt idx="5">
                    <c:v>4.6057029865157393</c:v>
                  </c:pt>
                  <c:pt idx="6">
                    <c:v>4.4290392738029425</c:v>
                  </c:pt>
                  <c:pt idx="7">
                    <c:v>3.9425034347903027</c:v>
                  </c:pt>
                  <c:pt idx="8">
                    <c:v>3.1021945637098769</c:v>
                  </c:pt>
                  <c:pt idx="9">
                    <c:v>2.6233460397828656</c:v>
                  </c:pt>
                  <c:pt idx="10">
                    <c:v>1.8100030693651077</c:v>
                  </c:pt>
                  <c:pt idx="11">
                    <c:v>0.81137742964253901</c:v>
                  </c:pt>
                  <c:pt idx="12">
                    <c:v>0.21473497877875211</c:v>
                  </c:pt>
                  <c:pt idx="13">
                    <c:v>0.17240134054647668</c:v>
                  </c:pt>
                  <c:pt idx="14">
                    <c:v>0.17078251276599329</c:v>
                  </c:pt>
                  <c:pt idx="15">
                    <c:v>0.13844373104863458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4.8551519028759547</c:v>
                  </c:pt>
                  <c:pt idx="1">
                    <c:v>4.8535496746653832</c:v>
                  </c:pt>
                  <c:pt idx="2">
                    <c:v>4.8032685630608754</c:v>
                  </c:pt>
                  <c:pt idx="3">
                    <c:v>4.7636353997994245</c:v>
                  </c:pt>
                  <c:pt idx="4">
                    <c:v>4.7052275892529005</c:v>
                  </c:pt>
                  <c:pt idx="5">
                    <c:v>4.6057029865157393</c:v>
                  </c:pt>
                  <c:pt idx="6">
                    <c:v>4.4290392738029425</c:v>
                  </c:pt>
                  <c:pt idx="7">
                    <c:v>3.9425034347903027</c:v>
                  </c:pt>
                  <c:pt idx="8">
                    <c:v>3.1021945637098769</c:v>
                  </c:pt>
                  <c:pt idx="9">
                    <c:v>2.6233460397828656</c:v>
                  </c:pt>
                  <c:pt idx="10">
                    <c:v>1.8100030693651077</c:v>
                  </c:pt>
                  <c:pt idx="11">
                    <c:v>0.81137742964253901</c:v>
                  </c:pt>
                  <c:pt idx="12">
                    <c:v>0.21473497877875211</c:v>
                  </c:pt>
                  <c:pt idx="13">
                    <c:v>0.17240134054647668</c:v>
                  </c:pt>
                  <c:pt idx="14">
                    <c:v>0.17078251276599329</c:v>
                  </c:pt>
                  <c:pt idx="15">
                    <c:v>0.13844373104863458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720.1</c:v>
                </c:pt>
                <c:pt idx="1">
                  <c:v>710.3</c:v>
                </c:pt>
                <c:pt idx="2">
                  <c:v>700.4</c:v>
                </c:pt>
                <c:pt idx="3">
                  <c:v>690</c:v>
                </c:pt>
                <c:pt idx="4">
                  <c:v>680.15</c:v>
                </c:pt>
                <c:pt idx="5">
                  <c:v>670.55</c:v>
                </c:pt>
                <c:pt idx="6">
                  <c:v>660.55</c:v>
                </c:pt>
                <c:pt idx="7">
                  <c:v>650.35</c:v>
                </c:pt>
                <c:pt idx="8">
                  <c:v>640.6</c:v>
                </c:pt>
                <c:pt idx="9">
                  <c:v>630.65</c:v>
                </c:pt>
                <c:pt idx="10">
                  <c:v>620.6</c:v>
                </c:pt>
                <c:pt idx="11">
                  <c:v>610.15</c:v>
                </c:pt>
                <c:pt idx="12">
                  <c:v>600.54999999999995</c:v>
                </c:pt>
                <c:pt idx="13">
                  <c:v>590.45000000000005</c:v>
                </c:pt>
                <c:pt idx="14">
                  <c:v>580.04999999999995</c:v>
                </c:pt>
                <c:pt idx="15">
                  <c:v>570.15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1406.05</c:v>
                </c:pt>
                <c:pt idx="1">
                  <c:v>1406.7833333333333</c:v>
                </c:pt>
                <c:pt idx="2">
                  <c:v>1377.0833333333333</c:v>
                </c:pt>
                <c:pt idx="3">
                  <c:v>1355.7666666666667</c:v>
                </c:pt>
                <c:pt idx="4">
                  <c:v>1323.85</c:v>
                </c:pt>
                <c:pt idx="5">
                  <c:v>1268.5166666666667</c:v>
                </c:pt>
                <c:pt idx="6">
                  <c:v>1173.1500000000001</c:v>
                </c:pt>
                <c:pt idx="7">
                  <c:v>929.93333333333328</c:v>
                </c:pt>
                <c:pt idx="8">
                  <c:v>575.65</c:v>
                </c:pt>
                <c:pt idx="9">
                  <c:v>411.41666666666669</c:v>
                </c:pt>
                <c:pt idx="10">
                  <c:v>195.23333333333332</c:v>
                </c:pt>
                <c:pt idx="11">
                  <c:v>38.233333333333334</c:v>
                </c:pt>
                <c:pt idx="12">
                  <c:v>1.6666666666666667</c:v>
                </c:pt>
                <c:pt idx="13">
                  <c:v>0.75</c:v>
                </c:pt>
                <c:pt idx="14">
                  <c:v>0.65</c:v>
                </c:pt>
                <c:pt idx="15">
                  <c:v>0.31666666666666665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C-9B4D-A97C-C05A99D6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31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80</v>
      </c>
      <c r="C2" s="37" t="s">
        <v>95</v>
      </c>
      <c r="D2" s="38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>
        <v>3320</v>
      </c>
      <c r="G6" s="14">
        <v>720.1</v>
      </c>
      <c r="H6" s="15">
        <v>0.44305555555555554</v>
      </c>
      <c r="I6" s="16">
        <v>1011</v>
      </c>
      <c r="J6" s="17">
        <v>22.5</v>
      </c>
      <c r="K6" s="18">
        <v>249</v>
      </c>
      <c r="L6" s="12">
        <f>SQRT(K6)</f>
        <v>15.779733838059499</v>
      </c>
      <c r="M6" s="14">
        <v>84612</v>
      </c>
      <c r="N6" s="23">
        <f>SQRT(M6)</f>
        <v>290.88141913845237</v>
      </c>
      <c r="O6" s="41">
        <f>'700uA'!A7</f>
        <v>2.3917545580952394E-12</v>
      </c>
      <c r="P6" s="41">
        <f>'700uA'!B7</f>
        <v>3.177365558055641E-11</v>
      </c>
      <c r="Q6" s="41">
        <f>'700uA'!C7</f>
        <v>-1.5936292740384606E-9</v>
      </c>
      <c r="R6" s="41">
        <f>'700uA'!D7</f>
        <v>1.4633481836405007E-10</v>
      </c>
    </row>
    <row r="7" spans="1:18">
      <c r="A7" s="9" t="s">
        <v>3</v>
      </c>
      <c r="B7" s="11">
        <v>4.5</v>
      </c>
      <c r="C7"/>
      <c r="D7"/>
      <c r="E7" s="45"/>
      <c r="F7" s="13">
        <v>3275</v>
      </c>
      <c r="G7" s="14">
        <v>710.3</v>
      </c>
      <c r="H7" s="15">
        <v>0.45763888888888887</v>
      </c>
      <c r="I7" s="16">
        <v>1011</v>
      </c>
      <c r="J7" s="17">
        <v>22.7</v>
      </c>
      <c r="K7" s="18">
        <v>199</v>
      </c>
      <c r="L7" s="12">
        <f t="shared" ref="L7:L21" si="0">SQRT(K7)</f>
        <v>14.106735979665885</v>
      </c>
      <c r="M7" s="36">
        <v>84606</v>
      </c>
      <c r="N7" s="23">
        <f t="shared" ref="N7:N20" si="1">SQRT(M7)</f>
        <v>290.87110547457269</v>
      </c>
      <c r="O7" s="41">
        <f>'690uA'!A7</f>
        <v>9.0031815919282477E-13</v>
      </c>
      <c r="P7" s="41">
        <f>'690uA'!B7</f>
        <v>2.5875420955655192E-12</v>
      </c>
      <c r="Q7" s="41">
        <f>'690uA'!C7</f>
        <v>-1.1147861662100451E-9</v>
      </c>
      <c r="R7" s="41">
        <f>'690uA'!D7</f>
        <v>1.0143967604096769E-10</v>
      </c>
    </row>
    <row r="8" spans="1:18">
      <c r="A8" s="9" t="s">
        <v>28</v>
      </c>
      <c r="B8" s="11">
        <v>100</v>
      </c>
      <c r="C8"/>
      <c r="D8"/>
      <c r="E8" s="45"/>
      <c r="F8" s="13">
        <v>3230</v>
      </c>
      <c r="G8" s="14">
        <v>700.4</v>
      </c>
      <c r="H8" s="15">
        <v>0.46388888888888885</v>
      </c>
      <c r="I8" s="16">
        <v>1011</v>
      </c>
      <c r="J8" s="17">
        <v>22.7</v>
      </c>
      <c r="K8" s="18">
        <v>216</v>
      </c>
      <c r="L8" s="12">
        <f t="shared" si="0"/>
        <v>14.696938456699069</v>
      </c>
      <c r="M8" s="36">
        <v>82841</v>
      </c>
      <c r="N8" s="23">
        <f t="shared" si="1"/>
        <v>287.82112500648731</v>
      </c>
      <c r="O8" s="41">
        <f>'680uA'!A7</f>
        <v>6.0940241531531607E-13</v>
      </c>
      <c r="P8" s="41">
        <f>'680uA'!B7</f>
        <v>3.17308445325596E-12</v>
      </c>
      <c r="Q8" s="41">
        <f>'680uA'!C7</f>
        <v>-7.8861778345323747E-10</v>
      </c>
      <c r="R8" s="41">
        <f>'680uA'!D7</f>
        <v>7.7445644640874795E-11</v>
      </c>
    </row>
    <row r="9" spans="1:18" ht="15" customHeight="1">
      <c r="A9" s="9" t="s">
        <v>29</v>
      </c>
      <c r="B9" s="11">
        <v>100</v>
      </c>
      <c r="C9" s="4"/>
      <c r="D9" s="6"/>
      <c r="E9" s="45"/>
      <c r="F9" s="13">
        <v>3181.8</v>
      </c>
      <c r="G9" s="14">
        <v>690</v>
      </c>
      <c r="H9" s="15">
        <v>0.48541666666666666</v>
      </c>
      <c r="I9" s="16">
        <v>1011</v>
      </c>
      <c r="J9" s="17">
        <v>22.8</v>
      </c>
      <c r="K9" s="18">
        <v>173</v>
      </c>
      <c r="L9" s="12">
        <f t="shared" si="0"/>
        <v>13.152946437965905</v>
      </c>
      <c r="M9" s="14">
        <v>81519</v>
      </c>
      <c r="N9" s="23">
        <f t="shared" si="1"/>
        <v>285.51532358176507</v>
      </c>
      <c r="O9" s="41">
        <f>'670uA'!A7</f>
        <v>5.09075597640118E-13</v>
      </c>
      <c r="P9" s="41">
        <f>'670uA'!B7</f>
        <v>2.7096858719148946E-12</v>
      </c>
      <c r="Q9" s="41">
        <f>'670uA'!C7</f>
        <v>-5.3905234279475987E-10</v>
      </c>
      <c r="R9" s="41">
        <f>'670uA'!D7</f>
        <v>4.9959054636570403E-11</v>
      </c>
    </row>
    <row r="10" spans="1:18">
      <c r="A10" s="55" t="s">
        <v>23</v>
      </c>
      <c r="B10" s="56"/>
      <c r="C10" s="4"/>
      <c r="D10" s="6"/>
      <c r="E10" s="45"/>
      <c r="F10" s="13">
        <v>3136.8</v>
      </c>
      <c r="G10" s="14">
        <v>680.15</v>
      </c>
      <c r="H10" s="15">
        <v>0.49027777777777781</v>
      </c>
      <c r="I10" s="16">
        <v>1011</v>
      </c>
      <c r="J10" s="17">
        <v>22.9</v>
      </c>
      <c r="K10" s="18">
        <v>135</v>
      </c>
      <c r="L10" s="12">
        <f t="shared" si="0"/>
        <v>11.61895003862225</v>
      </c>
      <c r="M10" s="14">
        <v>79566</v>
      </c>
      <c r="N10" s="23">
        <f t="shared" si="1"/>
        <v>282.07445825526281</v>
      </c>
      <c r="O10" s="41">
        <f>'660uA'!A7</f>
        <v>1.509037212935323E-12</v>
      </c>
      <c r="P10" s="41">
        <f>'660uA'!B7</f>
        <v>2.4433143252872349E-12</v>
      </c>
      <c r="Q10" s="41">
        <f>'660uA'!C7</f>
        <v>-3.8542377055837539E-10</v>
      </c>
      <c r="R10" s="41">
        <f>'660uA'!D7</f>
        <v>3.4458884795624298E-11</v>
      </c>
    </row>
    <row r="11" spans="1:18">
      <c r="A11" s="57"/>
      <c r="B11" s="58"/>
      <c r="C11" s="4"/>
      <c r="D11" s="6"/>
      <c r="E11" s="45"/>
      <c r="F11" s="13">
        <v>3093</v>
      </c>
      <c r="G11" s="14">
        <v>670.55</v>
      </c>
      <c r="H11" s="15">
        <v>0.49791666666666662</v>
      </c>
      <c r="I11" s="16">
        <v>1011</v>
      </c>
      <c r="J11" s="17">
        <v>23</v>
      </c>
      <c r="K11" s="18">
        <v>127</v>
      </c>
      <c r="L11" s="12">
        <f t="shared" si="0"/>
        <v>11.269427669584644</v>
      </c>
      <c r="M11" s="14">
        <v>76238</v>
      </c>
      <c r="N11" s="23">
        <f t="shared" si="1"/>
        <v>276.11229599566911</v>
      </c>
      <c r="O11" s="41">
        <f>'650uA'!A7</f>
        <v>1.6064692839195983E-12</v>
      </c>
      <c r="P11" s="41">
        <f>'650uA'!B7</f>
        <v>2.3803397835118769E-12</v>
      </c>
      <c r="Q11" s="41">
        <f>'650uA'!C7</f>
        <v>-2.7435998367346928E-10</v>
      </c>
      <c r="R11" s="41">
        <f>'650uA'!D7</f>
        <v>2.7692932480698984E-11</v>
      </c>
    </row>
    <row r="12" spans="1:18">
      <c r="A12" s="9" t="s">
        <v>57</v>
      </c>
      <c r="B12" s="11" t="s">
        <v>97</v>
      </c>
      <c r="C12" s="4"/>
      <c r="D12" s="6"/>
      <c r="E12" s="45"/>
      <c r="F12" s="13">
        <v>3047</v>
      </c>
      <c r="G12" s="14">
        <v>660.55</v>
      </c>
      <c r="H12" s="15">
        <v>0.50347222222222221</v>
      </c>
      <c r="I12" s="16">
        <v>1011</v>
      </c>
      <c r="J12" s="17">
        <v>23.1</v>
      </c>
      <c r="K12" s="18">
        <v>115</v>
      </c>
      <c r="L12" s="12">
        <f t="shared" si="0"/>
        <v>10.723805294763608</v>
      </c>
      <c r="M12" s="14">
        <v>70504</v>
      </c>
      <c r="N12" s="23">
        <f t="shared" si="1"/>
        <v>265.52589327596661</v>
      </c>
      <c r="O12" s="41">
        <f>'640uA'!A7</f>
        <v>2.646119116326529E-12</v>
      </c>
      <c r="P12" s="41">
        <f>'640uA'!B7</f>
        <v>2.4477676311085111E-12</v>
      </c>
      <c r="Q12" s="41">
        <f>'640uA'!C7</f>
        <v>-1.9796384124999993E-10</v>
      </c>
      <c r="R12" s="41">
        <f>'640uA'!D7</f>
        <v>1.7346377173585599E-11</v>
      </c>
    </row>
    <row r="13" spans="1:18">
      <c r="A13" s="9" t="s">
        <v>45</v>
      </c>
      <c r="B13" s="11" t="s">
        <v>98</v>
      </c>
      <c r="C13" s="4"/>
      <c r="D13" s="6"/>
      <c r="E13" s="45"/>
      <c r="F13" s="13">
        <v>2999.8</v>
      </c>
      <c r="G13" s="14">
        <v>650.35</v>
      </c>
      <c r="H13" s="15">
        <v>0.50972222222222219</v>
      </c>
      <c r="I13" s="16">
        <v>1011</v>
      </c>
      <c r="J13" s="17">
        <v>23.1</v>
      </c>
      <c r="K13" s="18">
        <v>80</v>
      </c>
      <c r="L13" s="12">
        <f t="shared" si="0"/>
        <v>8.9442719099991592</v>
      </c>
      <c r="M13" s="14">
        <v>55876</v>
      </c>
      <c r="N13" s="23">
        <f t="shared" si="1"/>
        <v>236.3810483097154</v>
      </c>
      <c r="O13" s="41">
        <f>'630uA'!A7</f>
        <v>2.0168044495000006E-12</v>
      </c>
      <c r="P13" s="41">
        <f>'630uA'!B7</f>
        <v>2.5000517036213347E-12</v>
      </c>
      <c r="Q13" s="41">
        <f>'630uA'!C7</f>
        <v>-1.4148952727272733E-10</v>
      </c>
      <c r="R13" s="41">
        <f>'630uA'!D7</f>
        <v>1.6381558117284611E-11</v>
      </c>
    </row>
    <row r="14" spans="1:18">
      <c r="A14" s="9" t="s">
        <v>54</v>
      </c>
      <c r="B14" s="11" t="s">
        <v>99</v>
      </c>
      <c r="C14" s="4"/>
      <c r="D14" s="6"/>
      <c r="E14" s="45"/>
      <c r="F14" s="13">
        <v>2955</v>
      </c>
      <c r="G14" s="14">
        <v>640.6</v>
      </c>
      <c r="H14" s="15">
        <v>0.51527777777777783</v>
      </c>
      <c r="I14" s="16">
        <v>1011</v>
      </c>
      <c r="J14" s="17">
        <v>23.2</v>
      </c>
      <c r="K14" s="18">
        <v>53</v>
      </c>
      <c r="L14" s="12">
        <f t="shared" si="0"/>
        <v>7.2801098892805181</v>
      </c>
      <c r="M14" s="14">
        <v>34592</v>
      </c>
      <c r="N14" s="23">
        <f t="shared" si="1"/>
        <v>185.98924700100272</v>
      </c>
      <c r="O14" s="41">
        <f>'620uA'!A7</f>
        <v>2.6296259579710142E-12</v>
      </c>
      <c r="P14" s="41">
        <f>'620uA'!B7</f>
        <v>2.0104124938092219E-12</v>
      </c>
      <c r="Q14" s="41">
        <f>'620uA'!C7</f>
        <v>-9.865393913461533E-11</v>
      </c>
      <c r="R14" s="41">
        <f>'620uA'!D7</f>
        <v>9.0905141639890303E-12</v>
      </c>
    </row>
    <row r="15" spans="1:18">
      <c r="A15" s="9" t="s">
        <v>55</v>
      </c>
      <c r="B15" s="42">
        <v>2.9375</v>
      </c>
      <c r="C15" s="4"/>
      <c r="D15" s="6"/>
      <c r="E15" s="45"/>
      <c r="F15" s="13">
        <v>2908</v>
      </c>
      <c r="G15" s="14">
        <v>630.65</v>
      </c>
      <c r="H15" s="15">
        <v>0.5229166666666667</v>
      </c>
      <c r="I15" s="16">
        <v>1011</v>
      </c>
      <c r="J15" s="17">
        <v>23.2</v>
      </c>
      <c r="K15" s="18">
        <v>45</v>
      </c>
      <c r="L15" s="12">
        <f t="shared" si="0"/>
        <v>6.7082039324993694</v>
      </c>
      <c r="M15" s="14">
        <v>24730</v>
      </c>
      <c r="N15" s="23">
        <f t="shared" si="1"/>
        <v>157.25775020646836</v>
      </c>
      <c r="O15" s="41">
        <f>'610uA'!A7</f>
        <v>2.3300173178217818E-12</v>
      </c>
      <c r="P15" s="41">
        <f>'610uA'!B7</f>
        <v>2.1945075889046714E-12</v>
      </c>
      <c r="Q15" s="41">
        <f>'610uA'!C7</f>
        <v>-6.1806543769683255E-11</v>
      </c>
      <c r="R15" s="41">
        <f>'610uA'!D7</f>
        <v>2.3712773780252236E-11</v>
      </c>
    </row>
    <row r="16" spans="1:18">
      <c r="A16" s="9" t="s">
        <v>49</v>
      </c>
      <c r="B16" s="11">
        <v>5</v>
      </c>
      <c r="C16" s="4"/>
      <c r="D16" s="6"/>
      <c r="E16" s="45"/>
      <c r="F16" s="13">
        <v>2862</v>
      </c>
      <c r="G16" s="14">
        <v>620.6</v>
      </c>
      <c r="H16" s="15">
        <v>0.52847222222222223</v>
      </c>
      <c r="I16" s="16">
        <v>1011</v>
      </c>
      <c r="J16" s="17">
        <v>23.2</v>
      </c>
      <c r="K16" s="18">
        <v>40</v>
      </c>
      <c r="L16" s="12">
        <f t="shared" si="0"/>
        <v>6.324555320336759</v>
      </c>
      <c r="M16" s="14">
        <v>11754</v>
      </c>
      <c r="N16" s="23">
        <f t="shared" si="1"/>
        <v>108.41586599755591</v>
      </c>
      <c r="O16" s="41">
        <f>'600uA'!A7</f>
        <v>2.5999223705607489E-12</v>
      </c>
      <c r="P16" s="41">
        <f>'600uA'!B7</f>
        <v>2.247786932416116E-12</v>
      </c>
      <c r="Q16" s="41">
        <f>'600uA'!C7</f>
        <v>-4.9666825314960609E-11</v>
      </c>
      <c r="R16" s="41">
        <f>'600uA'!D7</f>
        <v>4.8953271050280006E-12</v>
      </c>
    </row>
    <row r="17" spans="1:20">
      <c r="A17" s="9" t="s">
        <v>62</v>
      </c>
      <c r="B17" s="11">
        <v>4.7</v>
      </c>
      <c r="C17" s="4"/>
      <c r="D17" s="6"/>
      <c r="E17" s="45"/>
      <c r="F17" s="13">
        <v>2814</v>
      </c>
      <c r="G17" s="14">
        <v>610.15</v>
      </c>
      <c r="H17" s="15">
        <v>0.53680555555555554</v>
      </c>
      <c r="I17" s="16">
        <v>1011</v>
      </c>
      <c r="J17" s="17">
        <v>23.2</v>
      </c>
      <c r="K17" s="18">
        <v>38</v>
      </c>
      <c r="L17" s="12">
        <f t="shared" si="0"/>
        <v>6.164414002968976</v>
      </c>
      <c r="M17" s="14">
        <v>2332</v>
      </c>
      <c r="N17" s="23">
        <f t="shared" si="1"/>
        <v>48.290785870598548</v>
      </c>
      <c r="O17" s="41">
        <f>'590uA'!A7</f>
        <v>1.9861397145945963E-12</v>
      </c>
      <c r="P17" s="41">
        <f>'590uA'!B7</f>
        <v>1.7043154824194799E-12</v>
      </c>
      <c r="Q17" s="41">
        <f>'590uA'!C7</f>
        <v>-3.4351005670103068E-11</v>
      </c>
      <c r="R17" s="41">
        <f>'590uA'!D7</f>
        <v>3.7253546096462054E-12</v>
      </c>
    </row>
    <row r="18" spans="1:20" ht="14" customHeight="1">
      <c r="A18" s="9" t="s">
        <v>63</v>
      </c>
      <c r="B18" s="11">
        <v>4.7</v>
      </c>
      <c r="C18" s="4"/>
      <c r="D18" s="6"/>
      <c r="E18" s="45"/>
      <c r="F18" s="13">
        <v>2770</v>
      </c>
      <c r="G18" s="14">
        <v>600.54999999999995</v>
      </c>
      <c r="H18" s="15">
        <v>0.54513888888888895</v>
      </c>
      <c r="I18" s="16">
        <v>1011</v>
      </c>
      <c r="J18" s="17">
        <v>23.3</v>
      </c>
      <c r="K18" s="18">
        <v>33</v>
      </c>
      <c r="L18" s="12">
        <f t="shared" si="0"/>
        <v>5.7445626465380286</v>
      </c>
      <c r="M18" s="14">
        <v>133</v>
      </c>
      <c r="N18" s="23">
        <f t="shared" si="1"/>
        <v>11.532562594670797</v>
      </c>
      <c r="O18" s="41">
        <f>'580uA'!A7</f>
        <v>2.2456343640449433E-12</v>
      </c>
      <c r="P18" s="41">
        <f>'580uA'!B7</f>
        <v>2.1096347982239937E-12</v>
      </c>
      <c r="Q18" s="41">
        <f>'580uA'!C7</f>
        <v>-2.5799846553672327E-11</v>
      </c>
      <c r="R18" s="41">
        <f>'580uA'!D7</f>
        <v>3.217836187882032E-12</v>
      </c>
    </row>
    <row r="19" spans="1:20" ht="15" customHeight="1">
      <c r="A19" s="9" t="s">
        <v>64</v>
      </c>
      <c r="B19" s="11">
        <v>1.127</v>
      </c>
      <c r="C19" s="4"/>
      <c r="D19" s="6"/>
      <c r="E19" s="45"/>
      <c r="F19" s="13">
        <v>2725.8</v>
      </c>
      <c r="G19" s="14">
        <v>590.45000000000005</v>
      </c>
      <c r="H19" s="15">
        <v>0.55277777777777781</v>
      </c>
      <c r="I19" s="16">
        <v>1011</v>
      </c>
      <c r="J19" s="17">
        <v>23.3</v>
      </c>
      <c r="K19" s="18">
        <v>31</v>
      </c>
      <c r="L19" s="12">
        <f t="shared" si="0"/>
        <v>5.5677643628300215</v>
      </c>
      <c r="M19" s="14">
        <v>76</v>
      </c>
      <c r="N19" s="23">
        <f t="shared" si="1"/>
        <v>8.717797887081348</v>
      </c>
      <c r="O19" s="41">
        <f>'570uA'!A7</f>
        <v>2.4960576472222217E-12</v>
      </c>
      <c r="P19" s="41">
        <f>'570uA'!B7</f>
        <v>1.8158039430989128E-12</v>
      </c>
      <c r="Q19" s="41">
        <f>'570uA'!C7</f>
        <v>-1.8175842640449426E-11</v>
      </c>
      <c r="R19" s="41">
        <f>'570uA'!D7</f>
        <v>2.6497540754227636E-12</v>
      </c>
    </row>
    <row r="20" spans="1:20">
      <c r="A20" s="9" t="s">
        <v>65</v>
      </c>
      <c r="B20" s="11">
        <v>0.56599999999999995</v>
      </c>
      <c r="C20" s="4"/>
      <c r="D20" s="6"/>
      <c r="E20" s="45"/>
      <c r="F20" s="13">
        <v>2678</v>
      </c>
      <c r="G20" s="14">
        <v>580.04999999999995</v>
      </c>
      <c r="H20" s="15">
        <v>0.55694444444444446</v>
      </c>
      <c r="I20" s="16">
        <v>1011</v>
      </c>
      <c r="J20" s="17">
        <v>23.3</v>
      </c>
      <c r="K20" s="18">
        <v>33</v>
      </c>
      <c r="L20" s="12">
        <f t="shared" si="0"/>
        <v>5.7445626465380286</v>
      </c>
      <c r="M20" s="14">
        <v>72</v>
      </c>
      <c r="N20" s="23">
        <f t="shared" si="1"/>
        <v>8.4852813742385695</v>
      </c>
      <c r="O20" s="41">
        <f>'560uA'!A7</f>
        <v>2.4104028313829787E-12</v>
      </c>
      <c r="P20" s="41">
        <f>'560uA'!B7</f>
        <v>1.8522054018144312E-12</v>
      </c>
      <c r="Q20" s="41">
        <f>'560uA'!C7</f>
        <v>-1.1773613741573048E-11</v>
      </c>
      <c r="R20" s="41">
        <f>'560uA'!D7</f>
        <v>2.4669793727600649E-12</v>
      </c>
    </row>
    <row r="21" spans="1:20">
      <c r="A21" s="9" t="s">
        <v>66</v>
      </c>
      <c r="B21" s="11">
        <v>0.44</v>
      </c>
      <c r="C21" s="4"/>
      <c r="D21" s="6"/>
      <c r="E21" s="46"/>
      <c r="F21" s="13">
        <v>2633</v>
      </c>
      <c r="G21" s="14">
        <v>570.15</v>
      </c>
      <c r="H21" s="15">
        <v>0.56180555555555556</v>
      </c>
      <c r="I21" s="16">
        <v>1011</v>
      </c>
      <c r="J21" s="17">
        <v>23.4</v>
      </c>
      <c r="K21" s="18">
        <v>25</v>
      </c>
      <c r="L21" s="12">
        <f t="shared" si="0"/>
        <v>5</v>
      </c>
      <c r="M21" s="14">
        <v>44</v>
      </c>
      <c r="N21" s="23">
        <f>SQRT(M21)</f>
        <v>6.6332495807107996</v>
      </c>
      <c r="O21" s="41">
        <f>'550uA'!A7</f>
        <v>1.7801120450777208E-12</v>
      </c>
      <c r="P21" s="41">
        <f>'550uA'!B7</f>
        <v>1.8009406735131309E-12</v>
      </c>
      <c r="Q21" s="41">
        <f>'550uA'!C7</f>
        <v>-8.3718986750000024E-12</v>
      </c>
      <c r="R21" s="41">
        <f>'550uA'!D7</f>
        <v>2.0790164249811151E-12</v>
      </c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720.1</v>
      </c>
      <c r="F30" s="29">
        <f>F6</f>
        <v>3320</v>
      </c>
      <c r="G30" s="29">
        <f>E30*'Data Summary'!$B$18</f>
        <v>3384.4700000000003</v>
      </c>
      <c r="H30" s="31">
        <f>(M6-K6)/$B$42</f>
        <v>1406.05</v>
      </c>
      <c r="I30" s="32">
        <f>(1/$B$42)*SQRT(N6^2+L6^2)</f>
        <v>4.8551519028759547</v>
      </c>
      <c r="J30" s="33">
        <f>Q6-O6</f>
        <v>-1.5960210285965558E-9</v>
      </c>
      <c r="K30" s="33">
        <f>SQRT(P6^2+R6^2)</f>
        <v>1.4974459674589715E-10</v>
      </c>
      <c r="L30" s="32">
        <f>ABS(J30)/($H$30*$F$24*$L$24)</f>
        <v>20478.551464382068</v>
      </c>
      <c r="M30" s="33">
        <f>SQRT( ( 1 / ($H$30*$F$24*$L$24 ) )^2 * (K30^2+J30^2*( ($I$30/$H$30)^2+($F$25/$F$24)^2)))</f>
        <v>1930.3204288021782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710.3</v>
      </c>
      <c r="F31" s="43">
        <f t="shared" ref="F31:F45" si="3">F7</f>
        <v>3275</v>
      </c>
      <c r="G31" s="43">
        <f>E31*'Data Summary'!$B$18</f>
        <v>3338.41</v>
      </c>
      <c r="H31" s="31">
        <f>(M7-K7)/$B$42</f>
        <v>1406.7833333333333</v>
      </c>
      <c r="I31" s="32">
        <f t="shared" ref="I31:I45" si="4">(1/$B$42)*SQRT(N7^2+L7^2)</f>
        <v>4.8535496746653832</v>
      </c>
      <c r="J31" s="33">
        <f t="shared" ref="J31:J45" si="5">Q7-O7</f>
        <v>-1.1156864843692378E-9</v>
      </c>
      <c r="K31" s="33">
        <f t="shared" ref="K31:K45" si="6">SQRT(P7^2+R7^2)</f>
        <v>1.0147267242658388E-10</v>
      </c>
      <c r="L31" s="33">
        <f>ABS(J31)/($H$30*$F$24*$L$24)</f>
        <v>14315.377228056806</v>
      </c>
      <c r="M31" s="33">
        <f t="shared" ref="M31:M45" si="7">SQRT( ( 1 / ($H$30*$F$24*$L$24 ) )^2 * (K31^2+J31^2*( ($I$30/$H$30)^2+($F$25/$F$24)^2)))</f>
        <v>1308.4471290781426</v>
      </c>
    </row>
    <row r="32" spans="1:20">
      <c r="A32" s="55" t="s">
        <v>52</v>
      </c>
      <c r="B32" s="56"/>
      <c r="D32" s="2">
        <v>0</v>
      </c>
      <c r="E32" s="43">
        <f t="shared" si="2"/>
        <v>700.4</v>
      </c>
      <c r="F32" s="43">
        <f t="shared" si="3"/>
        <v>3230</v>
      </c>
      <c r="G32" s="43">
        <f>E32*'Data Summary'!$B$18</f>
        <v>3291.88</v>
      </c>
      <c r="H32" s="31">
        <f t="shared" ref="H32:H45" si="8">(M8-K8)/$B$42</f>
        <v>1377.0833333333333</v>
      </c>
      <c r="I32" s="32">
        <f t="shared" si="4"/>
        <v>4.8032685630608754</v>
      </c>
      <c r="J32" s="33">
        <f t="shared" si="5"/>
        <v>-7.8922718586855282E-10</v>
      </c>
      <c r="K32" s="33">
        <f t="shared" si="6"/>
        <v>7.7510620812816061E-11</v>
      </c>
      <c r="L32" s="32">
        <f t="shared" ref="L32:L45" si="9">ABS(J32)/($H$30*$F$24*$L$24)</f>
        <v>10126.576814035261</v>
      </c>
      <c r="M32" s="33">
        <f t="shared" si="7"/>
        <v>998.76652552379471</v>
      </c>
    </row>
    <row r="33" spans="1:14">
      <c r="A33" s="57"/>
      <c r="B33" s="58"/>
      <c r="D33" s="2">
        <v>0</v>
      </c>
      <c r="E33" s="43">
        <f t="shared" si="2"/>
        <v>690</v>
      </c>
      <c r="F33" s="43">
        <f t="shared" si="3"/>
        <v>3181.8</v>
      </c>
      <c r="G33" s="43">
        <f>E33*'Data Summary'!$B$18</f>
        <v>3243</v>
      </c>
      <c r="H33" s="31">
        <f t="shared" si="8"/>
        <v>1355.7666666666667</v>
      </c>
      <c r="I33" s="32">
        <f t="shared" si="4"/>
        <v>4.7636353997994245</v>
      </c>
      <c r="J33" s="33">
        <f t="shared" si="5"/>
        <v>-5.3956141839239998E-10</v>
      </c>
      <c r="K33" s="33">
        <f t="shared" si="6"/>
        <v>5.0032484824404653E-11</v>
      </c>
      <c r="L33" s="32">
        <f t="shared" si="9"/>
        <v>6923.1144682723589</v>
      </c>
      <c r="M33" s="33">
        <f t="shared" si="7"/>
        <v>645.02723411241834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680.15</v>
      </c>
      <c r="F34" s="43">
        <f t="shared" si="3"/>
        <v>3136.8</v>
      </c>
      <c r="G34" s="43">
        <f>E34*'Data Summary'!$B$18</f>
        <v>3196.7049999999999</v>
      </c>
      <c r="H34" s="31">
        <f t="shared" si="8"/>
        <v>1323.85</v>
      </c>
      <c r="I34" s="32">
        <f t="shared" si="4"/>
        <v>4.7052275892529005</v>
      </c>
      <c r="J34" s="33">
        <f t="shared" si="5"/>
        <v>-3.8693280777131071E-10</v>
      </c>
      <c r="K34" s="33">
        <f t="shared" si="6"/>
        <v>3.4545398047355908E-11</v>
      </c>
      <c r="L34" s="32">
        <f t="shared" si="9"/>
        <v>4964.7362254182644</v>
      </c>
      <c r="M34" s="33">
        <f t="shared" si="7"/>
        <v>445.53102954811277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670.55</v>
      </c>
      <c r="F35" s="43">
        <f t="shared" si="3"/>
        <v>3093</v>
      </c>
      <c r="G35" s="43">
        <f>E35*'Data Summary'!$B$18</f>
        <v>3151.585</v>
      </c>
      <c r="H35" s="31">
        <f t="shared" si="8"/>
        <v>1268.5166666666667</v>
      </c>
      <c r="I35" s="32">
        <f t="shared" si="4"/>
        <v>4.6057029865157393</v>
      </c>
      <c r="J35" s="33">
        <f t="shared" si="5"/>
        <v>-2.7596645295738889E-10</v>
      </c>
      <c r="K35" s="33">
        <f t="shared" si="6"/>
        <v>2.7795045005639446E-11</v>
      </c>
      <c r="L35" s="32">
        <f t="shared" si="9"/>
        <v>3540.9265342201375</v>
      </c>
      <c r="M35" s="33">
        <f t="shared" si="7"/>
        <v>358.0798673562353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660.55</v>
      </c>
      <c r="F36" s="43">
        <f t="shared" si="3"/>
        <v>3047</v>
      </c>
      <c r="G36" s="43">
        <f>E36*'Data Summary'!$B$18</f>
        <v>3104.585</v>
      </c>
      <c r="H36" s="31">
        <f t="shared" si="8"/>
        <v>1173.1500000000001</v>
      </c>
      <c r="I36" s="32">
        <f t="shared" si="4"/>
        <v>4.4290392738029425</v>
      </c>
      <c r="J36" s="33">
        <f t="shared" si="5"/>
        <v>-2.0060996036632647E-10</v>
      </c>
      <c r="K36" s="33">
        <f t="shared" si="6"/>
        <v>1.7518229574480238E-11</v>
      </c>
      <c r="L36" s="32">
        <f t="shared" si="9"/>
        <v>2574.0271111853499</v>
      </c>
      <c r="M36" s="33">
        <f t="shared" si="7"/>
        <v>225.9843067184737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650.35</v>
      </c>
      <c r="F37" s="43">
        <f t="shared" si="3"/>
        <v>2999.8</v>
      </c>
      <c r="G37" s="43">
        <f>E37*'Data Summary'!$B$18</f>
        <v>3056.6450000000004</v>
      </c>
      <c r="H37" s="31">
        <f t="shared" si="8"/>
        <v>929.93333333333328</v>
      </c>
      <c r="I37" s="32">
        <f t="shared" si="4"/>
        <v>3.9425034347903027</v>
      </c>
      <c r="J37" s="33">
        <f t="shared" si="5"/>
        <v>-1.4350633172222733E-10</v>
      </c>
      <c r="K37" s="33">
        <f t="shared" si="6"/>
        <v>1.6571231241846615E-11</v>
      </c>
      <c r="L37" s="32">
        <f t="shared" si="9"/>
        <v>1841.3302500296763</v>
      </c>
      <c r="M37" s="33">
        <f t="shared" si="7"/>
        <v>213.27968083867867</v>
      </c>
    </row>
    <row r="38" spans="1:14">
      <c r="A38" s="55" t="s">
        <v>11</v>
      </c>
      <c r="B38" s="56"/>
      <c r="D38" s="2">
        <v>0</v>
      </c>
      <c r="E38" s="43">
        <f t="shared" si="2"/>
        <v>640.6</v>
      </c>
      <c r="F38" s="43">
        <f t="shared" si="3"/>
        <v>2955</v>
      </c>
      <c r="G38" s="43">
        <f>E38*'Data Summary'!$B$18</f>
        <v>3010.82</v>
      </c>
      <c r="H38" s="31">
        <f t="shared" si="8"/>
        <v>575.65</v>
      </c>
      <c r="I38" s="32">
        <f t="shared" si="4"/>
        <v>3.1021945637098769</v>
      </c>
      <c r="J38" s="33">
        <f t="shared" si="5"/>
        <v>-1.0128356509258635E-10</v>
      </c>
      <c r="K38" s="33">
        <f t="shared" si="6"/>
        <v>9.3101668170312278E-12</v>
      </c>
      <c r="L38" s="32">
        <f t="shared" si="9"/>
        <v>1299.5697820275552</v>
      </c>
      <c r="M38" s="33">
        <f t="shared" si="7"/>
        <v>120.03825041464181</v>
      </c>
    </row>
    <row r="39" spans="1:14">
      <c r="A39" s="66"/>
      <c r="B39" s="67"/>
      <c r="D39" s="2">
        <v>0</v>
      </c>
      <c r="E39" s="43">
        <f t="shared" si="2"/>
        <v>630.65</v>
      </c>
      <c r="F39" s="43">
        <f t="shared" si="3"/>
        <v>2908</v>
      </c>
      <c r="G39" s="43">
        <f>E39*'Data Summary'!$B$18</f>
        <v>2964.0549999999998</v>
      </c>
      <c r="H39" s="31">
        <f t="shared" si="8"/>
        <v>411.41666666666669</v>
      </c>
      <c r="I39" s="32">
        <f t="shared" si="4"/>
        <v>2.6233460397828656</v>
      </c>
      <c r="J39" s="33">
        <f t="shared" si="5"/>
        <v>-6.4136561087505042E-11</v>
      </c>
      <c r="K39" s="33">
        <f t="shared" si="6"/>
        <v>2.3814103046539E-11</v>
      </c>
      <c r="L39" s="32">
        <f t="shared" si="9"/>
        <v>822.93644221837212</v>
      </c>
      <c r="M39" s="33">
        <f t="shared" si="7"/>
        <v>305.6498889237152</v>
      </c>
      <c r="N39" s="3"/>
    </row>
    <row r="40" spans="1:14">
      <c r="A40" s="57"/>
      <c r="B40" s="58"/>
      <c r="D40" s="2">
        <v>0</v>
      </c>
      <c r="E40" s="43">
        <f t="shared" si="2"/>
        <v>620.6</v>
      </c>
      <c r="F40" s="43">
        <f t="shared" si="3"/>
        <v>2862</v>
      </c>
      <c r="G40" s="43">
        <f>E40*'Data Summary'!$B$18</f>
        <v>2916.82</v>
      </c>
      <c r="H40" s="31">
        <f t="shared" si="8"/>
        <v>195.23333333333332</v>
      </c>
      <c r="I40" s="32">
        <f t="shared" si="4"/>
        <v>1.8100030693651077</v>
      </c>
      <c r="J40" s="33">
        <f t="shared" si="5"/>
        <v>-5.2266747685521358E-11</v>
      </c>
      <c r="K40" s="33">
        <f t="shared" si="6"/>
        <v>5.386721967835585E-12</v>
      </c>
      <c r="L40" s="32">
        <f t="shared" si="9"/>
        <v>670.63482446407363</v>
      </c>
      <c r="M40" s="33">
        <f t="shared" si="7"/>
        <v>69.383887542949182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610.15</v>
      </c>
      <c r="F41" s="43">
        <f t="shared" si="3"/>
        <v>2814</v>
      </c>
      <c r="G41" s="43">
        <f>E41*'Data Summary'!$B$18</f>
        <v>2867.7049999999999</v>
      </c>
      <c r="H41" s="31">
        <f t="shared" si="8"/>
        <v>38.233333333333334</v>
      </c>
      <c r="I41" s="32">
        <f t="shared" si="4"/>
        <v>0.81137742964253901</v>
      </c>
      <c r="J41" s="33">
        <f t="shared" si="5"/>
        <v>-3.6337145384697663E-11</v>
      </c>
      <c r="K41" s="33">
        <f t="shared" si="6"/>
        <v>4.0967008959926494E-12</v>
      </c>
      <c r="L41" s="32">
        <f t="shared" si="9"/>
        <v>466.24204098589422</v>
      </c>
      <c r="M41" s="33">
        <f t="shared" si="7"/>
        <v>52.734423366485579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600.54999999999995</v>
      </c>
      <c r="F42" s="43">
        <f t="shared" si="3"/>
        <v>2770</v>
      </c>
      <c r="G42" s="43">
        <f>E42*'Data Summary'!$B$18</f>
        <v>2822.585</v>
      </c>
      <c r="H42" s="31">
        <f t="shared" si="8"/>
        <v>1.6666666666666667</v>
      </c>
      <c r="I42" s="32">
        <f t="shared" si="4"/>
        <v>0.21473497877875211</v>
      </c>
      <c r="J42" s="33">
        <f t="shared" si="5"/>
        <v>-2.804548091771727E-11</v>
      </c>
      <c r="K42" s="33">
        <f t="shared" si="6"/>
        <v>3.8477303327963041E-12</v>
      </c>
      <c r="L42" s="32">
        <f t="shared" si="9"/>
        <v>359.85166487552488</v>
      </c>
      <c r="M42" s="33">
        <f t="shared" si="7"/>
        <v>49.47789007701617</v>
      </c>
      <c r="N42" s="3"/>
    </row>
    <row r="43" spans="1:14">
      <c r="A43" s="55" t="s">
        <v>12</v>
      </c>
      <c r="B43" s="56"/>
      <c r="D43" s="2">
        <v>0</v>
      </c>
      <c r="E43" s="43">
        <f t="shared" si="2"/>
        <v>590.45000000000005</v>
      </c>
      <c r="F43" s="43">
        <f t="shared" si="3"/>
        <v>2725.8</v>
      </c>
      <c r="G43" s="43">
        <f>E43*'Data Summary'!$B$18</f>
        <v>2775.1150000000002</v>
      </c>
      <c r="H43" s="31">
        <f t="shared" si="8"/>
        <v>0.75</v>
      </c>
      <c r="I43" s="32">
        <f t="shared" si="4"/>
        <v>0.17240134054647668</v>
      </c>
      <c r="J43" s="33">
        <f t="shared" si="5"/>
        <v>-2.0671900287671648E-11</v>
      </c>
      <c r="K43" s="33">
        <f t="shared" si="6"/>
        <v>3.2122173992420105E-12</v>
      </c>
      <c r="L43" s="32">
        <f t="shared" si="9"/>
        <v>265.24122572489512</v>
      </c>
      <c r="M43" s="33">
        <f t="shared" si="7"/>
        <v>41.286045240137447</v>
      </c>
      <c r="N43" s="3"/>
    </row>
    <row r="44" spans="1:14">
      <c r="A44" s="57"/>
      <c r="B44" s="58"/>
      <c r="D44" s="2">
        <v>0</v>
      </c>
      <c r="E44" s="43">
        <f t="shared" si="2"/>
        <v>580.04999999999995</v>
      </c>
      <c r="F44" s="43">
        <f t="shared" si="3"/>
        <v>2678</v>
      </c>
      <c r="G44" s="43">
        <f>E44*'Data Summary'!$B$18</f>
        <v>2726.2349999999997</v>
      </c>
      <c r="H44" s="31">
        <f t="shared" si="8"/>
        <v>0.65</v>
      </c>
      <c r="I44" s="32">
        <f t="shared" si="4"/>
        <v>0.17078251276599329</v>
      </c>
      <c r="J44" s="33">
        <f t="shared" si="5"/>
        <v>-1.4184016572956026E-11</v>
      </c>
      <c r="K44" s="33">
        <f t="shared" si="6"/>
        <v>3.0849071422223071E-12</v>
      </c>
      <c r="L44" s="32">
        <f t="shared" si="9"/>
        <v>181.99516682831441</v>
      </c>
      <c r="M44" s="33">
        <f t="shared" si="7"/>
        <v>39.616820391860259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570.15</v>
      </c>
      <c r="F45" s="43">
        <f t="shared" si="3"/>
        <v>2633</v>
      </c>
      <c r="G45" s="43">
        <f>E45*'Data Summary'!$B$18</f>
        <v>2679.7049999999999</v>
      </c>
      <c r="H45" s="31">
        <f t="shared" si="8"/>
        <v>0.31666666666666665</v>
      </c>
      <c r="I45" s="32">
        <f t="shared" si="4"/>
        <v>0.13844373104863458</v>
      </c>
      <c r="J45" s="33">
        <f t="shared" si="5"/>
        <v>-1.0152010720077723E-11</v>
      </c>
      <c r="K45" s="33">
        <f t="shared" si="6"/>
        <v>2.7505811394785623E-12</v>
      </c>
      <c r="L45" s="32">
        <f t="shared" si="9"/>
        <v>130.26048546545996</v>
      </c>
      <c r="M45" s="33">
        <f t="shared" si="7"/>
        <v>35.312464121356903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296.20624999999995</v>
      </c>
      <c r="H48" s="34" t="s">
        <v>87</v>
      </c>
      <c r="I48" s="34">
        <v>964.4</v>
      </c>
      <c r="L48" s="35" t="str">
        <f>CONCATENATE(E30,",",L30,",",D30,",",M30)</f>
        <v>720.1,20478.5514643821,0,1930.32042880218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0.25487435630129607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710.3,14315.3772280568,1308.44712907814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1011</v>
      </c>
      <c r="L50" s="35" t="str">
        <f t="shared" si="10"/>
        <v>700.4,10126.5768140353,998.766525523795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690,6923.11446827236,645.027234112418</v>
      </c>
    </row>
    <row r="52" spans="1:14">
      <c r="E52" s="8" t="s">
        <v>78</v>
      </c>
      <c r="F52" s="30">
        <f>EXP(INDEX(LINEST(LN(L30:L45),E30:E45),1,2))</f>
        <v>6.2406081000135876E-7</v>
      </c>
      <c r="L52" s="35" t="str">
        <f t="shared" si="10"/>
        <v>680.15,4964.73622541826,445.531029548113</v>
      </c>
    </row>
    <row r="53" spans="1:14">
      <c r="E53" s="8" t="s">
        <v>79</v>
      </c>
      <c r="F53" s="30">
        <f>INDEX(LINEST(LN(L30:L45),E30:E45),1)</f>
        <v>3.3536378090643353E-2</v>
      </c>
      <c r="L53" s="35" t="str">
        <f t="shared" si="10"/>
        <v>670.55,3540.92653422014,358.079867356235</v>
      </c>
      <c r="N53" s="3"/>
    </row>
    <row r="54" spans="1:14">
      <c r="L54" s="35" t="str">
        <f t="shared" si="10"/>
        <v>660.55,2574.02711118535,225.984306718474</v>
      </c>
      <c r="N54" s="3"/>
    </row>
    <row r="55" spans="1:14">
      <c r="L55" s="35" t="str">
        <f t="shared" si="10"/>
        <v>650.35,1841.33025002968,213.279680838679</v>
      </c>
      <c r="N55" s="3"/>
    </row>
    <row r="56" spans="1:14">
      <c r="L56" s="35" t="str">
        <f t="shared" si="10"/>
        <v>640.6,1299.56978202756,120.038250414642</v>
      </c>
      <c r="N56" s="3"/>
    </row>
    <row r="57" spans="1:14">
      <c r="L57" s="35" t="str">
        <f t="shared" si="10"/>
        <v>630.65,822.936442218372,305.649888923715</v>
      </c>
      <c r="N57" s="3"/>
    </row>
    <row r="58" spans="1:14">
      <c r="L58" s="35" t="str">
        <f t="shared" si="10"/>
        <v>620.6,670.634824464074,69.3838875429492</v>
      </c>
      <c r="N58" s="3"/>
    </row>
    <row r="59" spans="1:14">
      <c r="L59" s="35" t="str">
        <f t="shared" si="10"/>
        <v>610.15,466.242040985894,52.7344233664856</v>
      </c>
      <c r="N59" s="3"/>
    </row>
    <row r="60" spans="1:14">
      <c r="L60" s="35" t="str">
        <f t="shared" si="10"/>
        <v>600.55,359.851664875525,49.4778900770162</v>
      </c>
    </row>
    <row r="61" spans="1:14">
      <c r="L61" s="35" t="str">
        <f t="shared" si="10"/>
        <v>590.45,265.241225724895,41.2860452401374</v>
      </c>
    </row>
    <row r="62" spans="1:14">
      <c r="L62" s="35" t="str">
        <f t="shared" si="10"/>
        <v>580.05,181.995166828314,39.6168203918603</v>
      </c>
    </row>
    <row r="63" spans="1:14">
      <c r="L63" s="35" t="str">
        <f t="shared" si="10"/>
        <v>570.15,130.26048546546,35.3124641213569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2018-07-14T10:18:53Z</dcterms:modified>
</cp:coreProperties>
</file>