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D1B9F160-0016-AD4F-B457-7A6B3838030B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F51" i="1"/>
  <c r="F49" i="1"/>
  <c r="F48" i="1"/>
  <c r="I49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F52" i="1"/>
  <c r="M43" i="1"/>
  <c r="M41" i="1"/>
  <c r="M39" i="1"/>
  <c r="M35" i="1"/>
  <c r="M33" i="1"/>
  <c r="F53" i="1" l="1"/>
  <c r="M36" i="1"/>
  <c r="L54" i="1" s="1"/>
  <c r="L51" i="1"/>
  <c r="L59" i="1"/>
  <c r="L53" i="1"/>
  <c r="M38" i="1"/>
  <c r="L56" i="1" s="1"/>
  <c r="L57" i="1"/>
  <c r="L61" i="1"/>
  <c r="M37" i="1"/>
  <c r="L55" i="1" s="1"/>
  <c r="M45" i="1"/>
  <c r="L63" i="1" s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<sst xmlns="http://schemas.openxmlformats.org/spreadsheetml/2006/main" count="457" uniqueCount="111">
  <si>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</si>
  <si>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</si>
  <si>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</si>
  <si>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</si>
  <si>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</si>
  <si>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</si>
  <si>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</si>
  <si>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</si>
  <si>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</si>
  <si>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</si>
  <si>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</si>
  <si>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</si>
  <si>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</si>
  <si>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</si>
  <si>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</si>
  <si>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</si>
  <si>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</si>
  <si>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</si>
  <si>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</si>
  <si>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</si>
  <si>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</si>
  <si>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</si>
  <si>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</si>
  <si>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</si>
  <si>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</si>
  <si>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</si>
  <si>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</si>
  <si>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</si>
  <si>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</si>
  <si>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</si>
  <si>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</si>
  <si>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</si>
  <si>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</si>
  <si>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</si>
  <si>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</si>
  <si>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</si>
  <si>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</si>
  <si>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</si>
  <si>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</si>
  <si>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</si>
  <si>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</si>
  <si>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</si>
  <si>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</si>
  <si>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</si>
  <si>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</si>
  <si>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</si>
  <si>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</si>
  <si>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</si>
  <si>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</si>
  <si>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</si>
  <si>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</si>
  <si>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</si>
  <si>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</si>
  <si>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</si>
  <si>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</si>
  <si>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</si>
  <si>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</si>
  <si>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</si>
  <si>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</si>
  <si>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</si>
  <si>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</si>
  <si>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</si>
  <si>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</si>
  <si>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</si>
  <si>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</si>
  <si>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</si>
  <si>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</si>
  <si>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</si>
  <si>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</si>
  <si>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</si>
  <si>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</si>
  <si>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</si>
  <si>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</si>
  <si>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</si>
  <si>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</si>
  <si>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</si>
  <si>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</si>
  <si>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</si>
  <si>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</si>
  <si>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</si>
  <si>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</si>
  <si>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</si>
  <si>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</si>
  <si>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</si>
  <si>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</si>
  <si>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</si>
  <si>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</si>
  <si>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</si>
  <si>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</si>
  <si>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</si>
  <si>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</si>
  <si>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</si>
  <si>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</si>
  <si>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</si>
  <si>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</si>
  <si>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</si>
  <si>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</si>
  <si>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</si>
  <si>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</si>
  <si>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</si>
  <si>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</si>
  <si>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</si>
  <si>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</si>
  <si>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</si>
  <si>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</si>
  <si>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</si>
  <si>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</si>
  <si>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</si>
  <si>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</si>
  <si>
    <t>Marek, Mohit, Dhanush</t>
  </si>
  <si>
    <t>GE1/1-X-S-CERN-0002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</si>
</sst>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2940.1927276117472</c:v>
                  </c:pt>
                  <c:pt idx="1">
                    <c:v>2303.2662607069733</c:v>
                  </c:pt>
                  <c:pt idx="2">
                    <c:v>1559.3154905543747</c:v>
                  </c:pt>
                  <c:pt idx="3">
                    <c:v>953.50601022265801</c:v>
                  </c:pt>
                  <c:pt idx="4">
                    <c:v>630.99162560279808</c:v>
                  </c:pt>
                  <c:pt idx="5">
                    <c:v>395.32676288812144</c:v>
                  </c:pt>
                  <c:pt idx="6">
                    <c:v>328.54101881891705</c:v>
                  </c:pt>
                  <c:pt idx="7">
                    <c:v>220.81849106090445</c:v>
                  </c:pt>
                  <c:pt idx="8">
                    <c:v>158.05926173590589</c:v>
                  </c:pt>
                  <c:pt idx="9">
                    <c:v>115.37325287027444</c:v>
                  </c:pt>
                  <c:pt idx="10">
                    <c:v>102.78911417327605</c:v>
                  </c:pt>
                  <c:pt idx="11">
                    <c:v>88.243077057678988</c:v>
                  </c:pt>
                  <c:pt idx="12">
                    <c:v>84.942794959425783</c:v>
                  </c:pt>
                  <c:pt idx="13">
                    <c:v>58.472164757603949</c:v>
                  </c:pt>
                  <c:pt idx="14">
                    <c:v>71.073537003492859</c:v>
                  </c:pt>
                  <c:pt idx="15">
                    <c:v>76.633987796985409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2940.1927276117472</c:v>
                  </c:pt>
                  <c:pt idx="1">
                    <c:v>2303.2662607069733</c:v>
                  </c:pt>
                  <c:pt idx="2">
                    <c:v>1559.3154905543747</c:v>
                  </c:pt>
                  <c:pt idx="3">
                    <c:v>953.50601022265801</c:v>
                  </c:pt>
                  <c:pt idx="4">
                    <c:v>630.99162560279808</c:v>
                  </c:pt>
                  <c:pt idx="5">
                    <c:v>395.32676288812144</c:v>
                  </c:pt>
                  <c:pt idx="6">
                    <c:v>328.54101881891705</c:v>
                  </c:pt>
                  <c:pt idx="7">
                    <c:v>220.81849106090445</c:v>
                  </c:pt>
                  <c:pt idx="8">
                    <c:v>158.05926173590589</c:v>
                  </c:pt>
                  <c:pt idx="9">
                    <c:v>115.37325287027444</c:v>
                  </c:pt>
                  <c:pt idx="10">
                    <c:v>102.78911417327605</c:v>
                  </c:pt>
                  <c:pt idx="11">
                    <c:v>88.243077057678988</c:v>
                  </c:pt>
                  <c:pt idx="12">
                    <c:v>84.942794959425783</c:v>
                  </c:pt>
                  <c:pt idx="13">
                    <c:v>58.472164757603949</c:v>
                  </c:pt>
                  <c:pt idx="14">
                    <c:v>71.073537003492859</c:v>
                  </c:pt>
                  <c:pt idx="15">
                    <c:v>76.633987796985409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36419.788362812265</c:v>
                </c:pt>
                <c:pt idx="1">
                  <c:v>25190.090161346536</c:v>
                </c:pt>
                <c:pt idx="2">
                  <c:v>16876.451682120241</c:v>
                </c:pt>
                <c:pt idx="3">
                  <c:v>11247.439068252415</c:v>
                </c:pt>
                <c:pt idx="4">
                  <c:v>7782.3430780354129</c:v>
                </c:pt>
                <c:pt idx="5">
                  <c:v>5306.8384179864524</c:v>
                </c:pt>
                <c:pt idx="6">
                  <c:v>3690.7389656062523</c:v>
                </c:pt>
                <c:pt idx="7">
                  <c:v>2557.4312054797297</c:v>
                </c:pt>
                <c:pt idx="8">
                  <c:v>1802.510146540106</c:v>
                </c:pt>
                <c:pt idx="9">
                  <c:v>1258.9056449802672</c:v>
                </c:pt>
                <c:pt idx="10">
                  <c:v>882.53118613806612</c:v>
                </c:pt>
                <c:pt idx="11">
                  <c:v>609.25311709080574</c:v>
                </c:pt>
                <c:pt idx="12">
                  <c:v>426.19274075874102</c:v>
                </c:pt>
                <c:pt idx="13">
                  <c:v>308.68735842001308</c:v>
                </c:pt>
                <c:pt idx="14">
                  <c:v>218.44825872137525</c:v>
                </c:pt>
                <c:pt idx="15">
                  <c:v>161.1782351295015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5.7873425104561882</c:v>
                  </c:pt>
                  <c:pt idx="1">
                    <c:v>5.5927532476311601</c:v>
                  </c:pt>
                  <c:pt idx="2">
                    <c:v>5.4651674773565322</c:v>
                  </c:pt>
                  <c:pt idx="3">
                    <c:v>5.3995627394982435</c:v>
                  </c:pt>
                  <c:pt idx="4">
                    <c:v>5.3459746019266161</c:v>
                  </c:pt>
                  <c:pt idx="5">
                    <c:v>5.2872225432851057</c:v>
                  </c:pt>
                  <c:pt idx="6">
                    <c:v>5.230306980580691</c:v>
                  </c:pt>
                  <c:pt idx="7">
                    <c:v>5.1571956203606106</c:v>
                  </c:pt>
                  <c:pt idx="8">
                    <c:v>5.0163067423487302</c:v>
                  </c:pt>
                  <c:pt idx="9">
                    <c:v>4.797453027967606</c:v>
                  </c:pt>
                  <c:pt idx="10">
                    <c:v>4.313190363421386</c:v>
                  </c:pt>
                  <c:pt idx="11">
                    <c:v>3.323610820912835</c:v>
                  </c:pt>
                  <c:pt idx="12">
                    <c:v>2.7561547287641321</c:v>
                  </c:pt>
                  <c:pt idx="13">
                    <c:v>1.7558631938609441</c:v>
                  </c:pt>
                  <c:pt idx="14">
                    <c:v>0.66248689714505971</c:v>
                  </c:pt>
                  <c:pt idx="15">
                    <c:v>0.15545631755148026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5.7873425104561882</c:v>
                  </c:pt>
                  <c:pt idx="1">
                    <c:v>5.5927532476311601</c:v>
                  </c:pt>
                  <c:pt idx="2">
                    <c:v>5.4651674773565322</c:v>
                  </c:pt>
                  <c:pt idx="3">
                    <c:v>5.3995627394982435</c:v>
                  </c:pt>
                  <c:pt idx="4">
                    <c:v>5.3459746019266161</c:v>
                  </c:pt>
                  <c:pt idx="5">
                    <c:v>5.2872225432851057</c:v>
                  </c:pt>
                  <c:pt idx="6">
                    <c:v>5.230306980580691</c:v>
                  </c:pt>
                  <c:pt idx="7">
                    <c:v>5.1571956203606106</c:v>
                  </c:pt>
                  <c:pt idx="8">
                    <c:v>5.0163067423487302</c:v>
                  </c:pt>
                  <c:pt idx="9">
                    <c:v>4.797453027967606</c:v>
                  </c:pt>
                  <c:pt idx="10">
                    <c:v>4.313190363421386</c:v>
                  </c:pt>
                  <c:pt idx="11">
                    <c:v>3.323610820912835</c:v>
                  </c:pt>
                  <c:pt idx="12">
                    <c:v>2.7561547287641321</c:v>
                  </c:pt>
                  <c:pt idx="13">
                    <c:v>1.7558631938609441</c:v>
                  </c:pt>
                  <c:pt idx="14">
                    <c:v>0.66248689714505971</c:v>
                  </c:pt>
                  <c:pt idx="15">
                    <c:v>0.15545631755148026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1999.4666666666667</c:v>
                </c:pt>
                <c:pt idx="1">
                  <c:v>1866.8333333333333</c:v>
                </c:pt>
                <c:pt idx="2">
                  <c:v>1783.0833333333333</c:v>
                </c:pt>
                <c:pt idx="3">
                  <c:v>1741.5833333333333</c:v>
                </c:pt>
                <c:pt idx="4">
                  <c:v>1707.7666666666667</c:v>
                </c:pt>
                <c:pt idx="5">
                  <c:v>1671.15</c:v>
                </c:pt>
                <c:pt idx="6">
                  <c:v>1636.8666666666666</c:v>
                </c:pt>
                <c:pt idx="7">
                  <c:v>1591.4</c:v>
                </c:pt>
                <c:pt idx="8">
                  <c:v>1507.2666666666667</c:v>
                </c:pt>
                <c:pt idx="9">
                  <c:v>1378.9666666666667</c:v>
                </c:pt>
                <c:pt idx="10">
                  <c:v>1114.6166666666666</c:v>
                </c:pt>
                <c:pt idx="11">
                  <c:v>661.51666666666665</c:v>
                </c:pt>
                <c:pt idx="12">
                  <c:v>454.78333333333336</c:v>
                </c:pt>
                <c:pt idx="13">
                  <c:v>184.15</c:v>
                </c:pt>
                <c:pt idx="14">
                  <c:v>25.8</c:v>
                </c:pt>
                <c:pt idx="15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CERN-0002_QC5_20170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4.8965401961267657E-12</v>
          </cell>
          <cell r="B7">
            <v>5.5006920337725703E-12</v>
          </cell>
          <cell r="C7">
            <v>-1.296665627548389E-11</v>
          </cell>
          <cell r="D7">
            <v>6.4693656357710776E-12</v>
          </cell>
        </row>
      </sheetData>
      <sheetData sheetId="2">
        <row r="7">
          <cell r="A7">
            <v>4.9529864078740201E-12</v>
          </cell>
          <cell r="B7">
            <v>6.0034178370586396E-12</v>
          </cell>
          <cell r="C7">
            <v>-1.9257380216911782E-11</v>
          </cell>
          <cell r="D7">
            <v>5.0950934347464577E-12</v>
          </cell>
        </row>
      </sheetData>
      <sheetData sheetId="3">
        <row r="7">
          <cell r="A7">
            <v>4.3242152407239841E-12</v>
          </cell>
          <cell r="B7">
            <v>4.3225450274701632E-12</v>
          </cell>
          <cell r="C7">
            <v>-2.9887245924170614E-11</v>
          </cell>
          <cell r="D7">
            <v>4.8186292626392531E-12</v>
          </cell>
        </row>
      </sheetData>
      <sheetData sheetId="4">
        <row r="7">
          <cell r="A7">
            <v>4.1919636594724216E-12</v>
          </cell>
          <cell r="B7">
            <v>5.4368283473692876E-12</v>
          </cell>
          <cell r="C7">
            <v>-4.3042482460567824E-11</v>
          </cell>
          <cell r="D7">
            <v>7.6740447595955679E-12</v>
          </cell>
        </row>
      </sheetData>
      <sheetData sheetId="5">
        <row r="7">
          <cell r="A7">
            <v>5.3614909402597368E-12</v>
          </cell>
          <cell r="B7">
            <v>5.5280999148227302E-12</v>
          </cell>
          <cell r="C7">
            <v>-6.2161323928571465E-11</v>
          </cell>
          <cell r="D7">
            <v>8.0453483652452801E-12</v>
          </cell>
        </row>
      </sheetData>
      <sheetData sheetId="6">
        <row r="7">
          <cell r="A7">
            <v>5.1586707133027556E-12</v>
          </cell>
          <cell r="B7">
            <v>5.5356154833404411E-12</v>
          </cell>
          <cell r="C7">
            <v>-9.2651234933333333E-11</v>
          </cell>
          <cell r="D7">
            <v>9.9187887469544842E-12</v>
          </cell>
        </row>
      </sheetData>
      <sheetData sheetId="7">
        <row r="7">
          <cell r="A7">
            <v>5.0797827373831781E-12</v>
          </cell>
          <cell r="B7">
            <v>5.5265796394516966E-12</v>
          </cell>
          <cell r="C7">
            <v>-1.34443266745283E-10</v>
          </cell>
          <cell r="D7">
            <v>1.1464099557329823E-11</v>
          </cell>
        </row>
      </sheetData>
      <sheetData sheetId="8">
        <row r="7">
          <cell r="A7">
            <v>5.8192567655601685E-12</v>
          </cell>
          <cell r="B7">
            <v>5.5576502661893047E-12</v>
          </cell>
          <cell r="C7">
            <v>-1.9395084782608707E-10</v>
          </cell>
          <cell r="D7">
            <v>1.6517817981465289E-11</v>
          </cell>
        </row>
      </sheetData>
      <sheetData sheetId="9">
        <row r="7">
          <cell r="A7">
            <v>5.2598459948497851E-12</v>
          </cell>
          <cell r="B7">
            <v>9.0569744928694419E-12</v>
          </cell>
          <cell r="C7">
            <v>-2.7817728215962439E-10</v>
          </cell>
          <cell r="D7">
            <v>2.2596129325975048E-11</v>
          </cell>
        </row>
      </sheetData>
      <sheetData sheetId="10">
        <row r="7">
          <cell r="A7">
            <v>7.3364515431192653E-12</v>
          </cell>
          <cell r="B7">
            <v>7.8570814808207265E-12</v>
          </cell>
          <cell r="C7">
            <v>-4.0170385849056635E-10</v>
          </cell>
          <cell r="D7">
            <v>3.5368508476666784E-11</v>
          </cell>
        </row>
      </sheetData>
      <sheetData sheetId="11">
        <row r="7">
          <cell r="A7">
            <v>9.1436701566666743E-12</v>
          </cell>
          <cell r="B7">
            <v>6.0678482223043073E-12</v>
          </cell>
          <cell r="C7">
            <v>-5.7900706388888892E-10</v>
          </cell>
          <cell r="D7">
            <v>4.3076842630604365E-11</v>
          </cell>
        </row>
      </sheetData>
      <sheetData sheetId="12">
        <row r="7">
          <cell r="A7">
            <v>1.7568157727868849E-11</v>
          </cell>
          <cell r="B7">
            <v>7.1552804846277495E-12</v>
          </cell>
          <cell r="C7">
            <v>-8.4493988066037702E-10</v>
          </cell>
          <cell r="D7">
            <v>6.9143355919673491E-11</v>
          </cell>
        </row>
      </sheetData>
      <sheetData sheetId="13">
        <row r="7">
          <cell r="A7">
            <v>3.8992399951923058E-12</v>
          </cell>
          <cell r="B7">
            <v>7.052115566012546E-12</v>
          </cell>
          <cell r="C7">
            <v>-1.2426413597156401E-9</v>
          </cell>
          <cell r="D7">
            <v>1.0485943244051167E-10</v>
          </cell>
        </row>
      </sheetData>
      <sheetData sheetId="14">
        <row r="7">
          <cell r="A7">
            <v>3.6501161398576517E-12</v>
          </cell>
          <cell r="B7">
            <v>6.9479867016630954E-12</v>
          </cell>
          <cell r="C7">
            <v>-1.8667474093023255E-9</v>
          </cell>
          <cell r="D7">
            <v>1.7187906977084101E-10</v>
          </cell>
        </row>
      </sheetData>
      <sheetData sheetId="15">
        <row r="7">
          <cell r="A7">
            <v>2.2232092296296286E-12</v>
          </cell>
          <cell r="B7">
            <v>8.795808064552897E-12</v>
          </cell>
          <cell r="C7">
            <v>-2.7895652064220177E-9</v>
          </cell>
          <cell r="D7">
            <v>2.5391282355647706E-10</v>
          </cell>
        </row>
      </sheetData>
      <sheetData sheetId="16">
        <row r="7">
          <cell r="A7">
            <v>2.9608440175438618E-12</v>
          </cell>
          <cell r="B7">
            <v>7.4300333658276587E-12</v>
          </cell>
          <cell r="C7">
            <v>-4.0334019716981133E-9</v>
          </cell>
          <cell r="D7">
            <v>3.23801341396276E-10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4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 t="s">
        <v>109</v>
      </c>
      <c r="C2" s="35" t="s">
        <v>95</v>
      </c>
      <c r="D2" s="36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>
      <c r="A4" s="57"/>
      <c r="B4" s="58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>
      <c r="A5" s="10" t="s">
        <v>56</v>
      </c>
      <c r="B5" s="11" t="s">
        <v>96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43">
        <v>3899.8</v>
      </c>
      <c r="G6" s="13">
        <v>700</v>
      </c>
      <c r="H6" s="14"/>
      <c r="I6" s="15">
        <v>968</v>
      </c>
      <c r="J6" s="16">
        <v>22.1</v>
      </c>
      <c r="K6" s="17">
        <v>304</v>
      </c>
      <c r="L6" s="12">
        <f>SQRT(K6)</f>
        <v>17.435595774162696</v>
      </c>
      <c r="M6" s="13">
        <v>120272</v>
      </c>
      <c r="N6" s="22">
        <f>SQRT(M6)</f>
        <v>346.80253747629934</v>
      </c>
      <c r="O6" s="39">
        <f>'[1]700uA'!A7</f>
        <v>2.9608440175438618E-12</v>
      </c>
      <c r="P6" s="12">
        <f>'[1]700uA'!B7</f>
        <v>7.4300333658276587E-12</v>
      </c>
      <c r="Q6" s="40">
        <f>'[1]700uA'!C7</f>
        <v>-4.0334019716981133E-9</v>
      </c>
      <c r="R6" s="40">
        <f>'[1]700uA'!D7</f>
        <v>3.23801341396276E-10</v>
      </c>
    </row>
    <row r="7" spans="1:18">
      <c r="A7" s="9" t="s">
        <v>3</v>
      </c>
      <c r="B7" s="11">
        <v>4</v>
      </c>
      <c r="C7"/>
      <c r="D7"/>
      <c r="E7" s="45"/>
      <c r="F7" s="43">
        <v>3849.8</v>
      </c>
      <c r="G7" s="13">
        <v>690</v>
      </c>
      <c r="H7" s="14"/>
      <c r="I7" s="15">
        <v>968</v>
      </c>
      <c r="J7" s="16">
        <v>22.1</v>
      </c>
      <c r="K7" s="17">
        <v>297</v>
      </c>
      <c r="L7" s="12">
        <f t="shared" ref="L7:L21" si="0">SQRT(K7)</f>
        <v>17.233687939614086</v>
      </c>
      <c r="M7" s="17">
        <v>112307</v>
      </c>
      <c r="N7" s="22">
        <f t="shared" ref="N7:N21" si="1">SQRT(M7)</f>
        <v>335.12236571139204</v>
      </c>
      <c r="O7" s="39">
        <f>'[1]690uA'!A7</f>
        <v>2.2232092296296286E-12</v>
      </c>
      <c r="P7" s="40">
        <f>'[1]690uA'!B7</f>
        <v>8.795808064552897E-12</v>
      </c>
      <c r="Q7" s="40">
        <f>'[1]690uA'!C7</f>
        <v>-2.7895652064220177E-9</v>
      </c>
      <c r="R7" s="40">
        <f>'[1]690uA'!D7</f>
        <v>2.5391282355647706E-10</v>
      </c>
    </row>
    <row r="8" spans="1:18">
      <c r="A8" s="9" t="s">
        <v>28</v>
      </c>
      <c r="B8" s="11">
        <v>100</v>
      </c>
      <c r="C8"/>
      <c r="D8"/>
      <c r="E8" s="45"/>
      <c r="F8" s="43">
        <v>3793.8</v>
      </c>
      <c r="G8" s="13">
        <v>680</v>
      </c>
      <c r="H8" s="14"/>
      <c r="I8" s="15">
        <v>968</v>
      </c>
      <c r="J8" s="16">
        <v>22.1</v>
      </c>
      <c r="K8" s="17">
        <v>270</v>
      </c>
      <c r="L8" s="12">
        <f t="shared" si="0"/>
        <v>16.431676725154983</v>
      </c>
      <c r="M8" s="13">
        <v>107255</v>
      </c>
      <c r="N8" s="22">
        <f t="shared" si="1"/>
        <v>327.49809159749316</v>
      </c>
      <c r="O8" s="39">
        <f>'[1]680uA'!A7</f>
        <v>3.6501161398576517E-12</v>
      </c>
      <c r="P8" s="40">
        <f>'[1]680uA'!B7</f>
        <v>6.9479867016630954E-12</v>
      </c>
      <c r="Q8" s="40">
        <f>'[1]680uA'!C7</f>
        <v>-1.8667474093023255E-9</v>
      </c>
      <c r="R8" s="40">
        <f>'[1]680uA'!D7</f>
        <v>1.7187906977084101E-10</v>
      </c>
    </row>
    <row r="9" spans="1:18" ht="15" customHeight="1">
      <c r="A9" s="9" t="s">
        <v>29</v>
      </c>
      <c r="B9" s="11">
        <v>100</v>
      </c>
      <c r="C9" s="4"/>
      <c r="D9" s="6"/>
      <c r="E9" s="45"/>
      <c r="F9" s="43">
        <v>3734.8</v>
      </c>
      <c r="G9" s="13">
        <v>670</v>
      </c>
      <c r="H9" s="14"/>
      <c r="I9" s="15">
        <v>968</v>
      </c>
      <c r="J9" s="16">
        <v>22.1</v>
      </c>
      <c r="K9" s="17">
        <v>232</v>
      </c>
      <c r="L9" s="12">
        <f t="shared" si="0"/>
        <v>15.231546211727817</v>
      </c>
      <c r="M9" s="13">
        <v>104727</v>
      </c>
      <c r="N9" s="22">
        <f t="shared" si="1"/>
        <v>323.61551260716783</v>
      </c>
      <c r="O9" s="39">
        <f>'[1]670uA'!A7</f>
        <v>3.8992399951923058E-12</v>
      </c>
      <c r="P9" s="40">
        <f>'[1]670uA'!B7</f>
        <v>7.052115566012546E-12</v>
      </c>
      <c r="Q9" s="40">
        <f>'[1]670uA'!C7</f>
        <v>-1.2426413597156401E-9</v>
      </c>
      <c r="R9" s="40">
        <f>'[1]670uA'!D7</f>
        <v>1.0485943244051167E-10</v>
      </c>
    </row>
    <row r="10" spans="1:18">
      <c r="A10" s="55" t="s">
        <v>23</v>
      </c>
      <c r="B10" s="56"/>
      <c r="C10" s="4"/>
      <c r="D10" s="6"/>
      <c r="E10" s="45"/>
      <c r="F10" s="43">
        <v>3679.8</v>
      </c>
      <c r="G10" s="13">
        <v>660</v>
      </c>
      <c r="H10" s="14"/>
      <c r="I10" s="15">
        <v>968</v>
      </c>
      <c r="J10" s="16">
        <v>22.1</v>
      </c>
      <c r="K10" s="17">
        <v>210</v>
      </c>
      <c r="L10" s="12">
        <f t="shared" si="0"/>
        <v>14.491376746189438</v>
      </c>
      <c r="M10" s="13">
        <v>102676</v>
      </c>
      <c r="N10" s="22">
        <f t="shared" si="1"/>
        <v>320.4309598025759</v>
      </c>
      <c r="O10" s="39">
        <f>'[1]660uA'!A7</f>
        <v>1.7568157727868849E-11</v>
      </c>
      <c r="P10" s="40">
        <f>'[1]660uA'!B7</f>
        <v>7.1552804846277495E-12</v>
      </c>
      <c r="Q10" s="40">
        <f>'[1]660uA'!C7</f>
        <v>-8.4493988066037702E-10</v>
      </c>
      <c r="R10" s="40">
        <f>'[1]660uA'!D7</f>
        <v>6.9143355919673491E-11</v>
      </c>
    </row>
    <row r="11" spans="1:18">
      <c r="A11" s="57"/>
      <c r="B11" s="58"/>
      <c r="C11" s="4"/>
      <c r="D11" s="6"/>
      <c r="E11" s="45"/>
      <c r="F11" s="43">
        <v>3624.8</v>
      </c>
      <c r="G11" s="13">
        <v>650</v>
      </c>
      <c r="H11" s="14"/>
      <c r="I11" s="15">
        <v>968</v>
      </c>
      <c r="J11" s="16">
        <v>22.1</v>
      </c>
      <c r="K11" s="17">
        <v>184</v>
      </c>
      <c r="L11" s="12">
        <f t="shared" si="0"/>
        <v>13.564659966250536</v>
      </c>
      <c r="M11" s="13">
        <v>100453</v>
      </c>
      <c r="N11" s="22">
        <f t="shared" si="1"/>
        <v>316.94321257916221</v>
      </c>
      <c r="O11" s="39">
        <f>'[1]650uA'!A7</f>
        <v>9.1436701566666743E-12</v>
      </c>
      <c r="P11" s="40">
        <f>'[1]650uA'!B7</f>
        <v>6.0678482223043073E-12</v>
      </c>
      <c r="Q11" s="40">
        <f>'[1]650uA'!C7</f>
        <v>-5.7900706388888892E-10</v>
      </c>
      <c r="R11" s="40">
        <f>'[1]650uA'!D7</f>
        <v>4.3076842630604365E-11</v>
      </c>
    </row>
    <row r="12" spans="1:18">
      <c r="A12" s="9" t="s">
        <v>57</v>
      </c>
      <c r="B12" s="11" t="s">
        <v>110</v>
      </c>
      <c r="C12" s="4"/>
      <c r="D12" s="6"/>
      <c r="E12" s="45"/>
      <c r="F12" s="43">
        <v>3569.8</v>
      </c>
      <c r="G12" s="13">
        <v>640</v>
      </c>
      <c r="H12" s="14"/>
      <c r="I12" s="15">
        <v>968</v>
      </c>
      <c r="J12" s="16">
        <v>22.1</v>
      </c>
      <c r="K12" s="17">
        <v>135</v>
      </c>
      <c r="L12" s="12">
        <f t="shared" si="0"/>
        <v>11.61895003862225</v>
      </c>
      <c r="M12" s="13">
        <v>98347</v>
      </c>
      <c r="N12" s="22">
        <f t="shared" si="1"/>
        <v>313.6032525341534</v>
      </c>
      <c r="O12" s="39">
        <f>'[1]640uA'!A7</f>
        <v>7.3364515431192653E-12</v>
      </c>
      <c r="P12" s="40">
        <f>'[1]640uA'!B7</f>
        <v>7.8570814808207265E-12</v>
      </c>
      <c r="Q12" s="40">
        <f>'[1]640uA'!C7</f>
        <v>-4.0170385849056635E-10</v>
      </c>
      <c r="R12" s="40">
        <f>'[1]640uA'!D7</f>
        <v>3.5368508476666784E-11</v>
      </c>
    </row>
    <row r="13" spans="1:18">
      <c r="A13" s="9" t="s">
        <v>45</v>
      </c>
      <c r="B13" s="11" t="s">
        <v>97</v>
      </c>
      <c r="C13" s="4"/>
      <c r="D13" s="6"/>
      <c r="E13" s="45"/>
      <c r="F13" s="43">
        <v>3515.8</v>
      </c>
      <c r="G13" s="13">
        <v>630</v>
      </c>
      <c r="H13" s="14"/>
      <c r="I13" s="15">
        <v>968</v>
      </c>
      <c r="J13" s="16">
        <v>22.1</v>
      </c>
      <c r="K13" s="17">
        <v>132</v>
      </c>
      <c r="L13" s="12">
        <f t="shared" si="0"/>
        <v>11.489125293076057</v>
      </c>
      <c r="M13" s="13">
        <v>95616</v>
      </c>
      <c r="N13" s="22">
        <f t="shared" si="1"/>
        <v>309.21836944140301</v>
      </c>
      <c r="O13" s="39">
        <f>'[1]630uA'!A7</f>
        <v>5.2598459948497851E-12</v>
      </c>
      <c r="P13" s="40">
        <f>'[1]630uA'!B7</f>
        <v>9.0569744928694419E-12</v>
      </c>
      <c r="Q13" s="40">
        <f>'[1]630uA'!C7</f>
        <v>-2.7817728215962439E-10</v>
      </c>
      <c r="R13" s="40">
        <f>'[1]630uA'!D7</f>
        <v>2.2596129325975048E-11</v>
      </c>
    </row>
    <row r="14" spans="1:18">
      <c r="A14" s="9" t="s">
        <v>54</v>
      </c>
      <c r="B14" s="11" t="s">
        <v>98</v>
      </c>
      <c r="C14" s="4"/>
      <c r="D14" s="6"/>
      <c r="E14" s="45"/>
      <c r="F14" s="43">
        <v>3460</v>
      </c>
      <c r="G14" s="13">
        <v>620</v>
      </c>
      <c r="H14" s="14"/>
      <c r="I14" s="15">
        <v>968</v>
      </c>
      <c r="J14" s="16">
        <v>22.1</v>
      </c>
      <c r="K14" s="17">
        <v>76</v>
      </c>
      <c r="L14" s="12">
        <f t="shared" si="0"/>
        <v>8.717797887081348</v>
      </c>
      <c r="M14" s="13">
        <v>90512</v>
      </c>
      <c r="N14" s="22">
        <f t="shared" si="1"/>
        <v>300.85212314358029</v>
      </c>
      <c r="O14" s="39">
        <f>'[1]620uA'!A7</f>
        <v>5.8192567655601685E-12</v>
      </c>
      <c r="P14" s="40">
        <f>'[1]620uA'!B7</f>
        <v>5.5576502661893047E-12</v>
      </c>
      <c r="Q14" s="40">
        <f>'[1]620uA'!C7</f>
        <v>-1.9395084782608707E-10</v>
      </c>
      <c r="R14" s="40">
        <f>'[1]620uA'!D7</f>
        <v>1.6517817981465289E-11</v>
      </c>
    </row>
    <row r="15" spans="1:18">
      <c r="A15" s="9" t="s">
        <v>55</v>
      </c>
      <c r="B15" s="11" t="s">
        <v>99</v>
      </c>
      <c r="C15" s="4"/>
      <c r="D15" s="6"/>
      <c r="E15" s="45"/>
      <c r="F15" s="43">
        <v>3405</v>
      </c>
      <c r="G15" s="13">
        <v>610</v>
      </c>
      <c r="H15" s="14"/>
      <c r="I15" s="15">
        <v>968</v>
      </c>
      <c r="J15" s="16">
        <v>22.1</v>
      </c>
      <c r="K15" s="17">
        <v>59</v>
      </c>
      <c r="L15" s="12">
        <f t="shared" si="0"/>
        <v>7.6811457478686078</v>
      </c>
      <c r="M15" s="13">
        <v>82797</v>
      </c>
      <c r="N15" s="22">
        <f t="shared" si="1"/>
        <v>287.74467849119293</v>
      </c>
      <c r="O15" s="39">
        <f>'[1]610uA'!A7</f>
        <v>5.0797827373831781E-12</v>
      </c>
      <c r="P15" s="40">
        <f>'[1]610uA'!B7</f>
        <v>5.5265796394516966E-12</v>
      </c>
      <c r="Q15" s="40">
        <f>'[1]610uA'!C7</f>
        <v>-1.34443266745283E-10</v>
      </c>
      <c r="R15" s="40">
        <f>'[1]610uA'!D7</f>
        <v>1.1464099557329823E-11</v>
      </c>
    </row>
    <row r="16" spans="1:18">
      <c r="A16" s="9" t="s">
        <v>49</v>
      </c>
      <c r="B16" s="11">
        <v>5</v>
      </c>
      <c r="C16" s="4"/>
      <c r="D16" s="6"/>
      <c r="E16" s="45"/>
      <c r="F16" s="43">
        <v>3348.2</v>
      </c>
      <c r="G16" s="13">
        <v>600</v>
      </c>
      <c r="H16" s="14"/>
      <c r="I16" s="15">
        <v>968</v>
      </c>
      <c r="J16" s="16">
        <v>22.1</v>
      </c>
      <c r="K16" s="17">
        <v>48</v>
      </c>
      <c r="L16" s="12">
        <f t="shared" si="0"/>
        <v>6.9282032302755088</v>
      </c>
      <c r="M16" s="13">
        <v>66925</v>
      </c>
      <c r="N16" s="22">
        <f t="shared" si="1"/>
        <v>258.69866640553056</v>
      </c>
      <c r="O16" s="39">
        <f>'[1]600uA'!A7</f>
        <v>5.1586707133027556E-12</v>
      </c>
      <c r="P16" s="40">
        <f>'[1]600uA'!B7</f>
        <v>5.5356154833404411E-12</v>
      </c>
      <c r="Q16" s="40">
        <f>'[1]600uA'!C7</f>
        <v>-9.2651234933333333E-11</v>
      </c>
      <c r="R16" s="40">
        <f>'[1]600uA'!D7</f>
        <v>9.9187887469544842E-12</v>
      </c>
    </row>
    <row r="17" spans="1:20">
      <c r="A17" s="9" t="s">
        <v>62</v>
      </c>
      <c r="B17" s="11">
        <v>5.6680000000000001</v>
      </c>
      <c r="C17" s="4"/>
      <c r="D17" s="6"/>
      <c r="E17" s="45"/>
      <c r="F17" s="43">
        <v>3291</v>
      </c>
      <c r="G17" s="13">
        <v>590</v>
      </c>
      <c r="H17" s="14"/>
      <c r="I17" s="15">
        <v>968</v>
      </c>
      <c r="J17" s="16">
        <v>22.1</v>
      </c>
      <c r="K17" s="17">
        <v>38</v>
      </c>
      <c r="L17" s="12">
        <f t="shared" si="0"/>
        <v>6.164414002968976</v>
      </c>
      <c r="M17" s="13">
        <v>39729</v>
      </c>
      <c r="N17" s="22">
        <f t="shared" si="1"/>
        <v>199.32134858062747</v>
      </c>
      <c r="O17" s="39">
        <f>'[1]590uA'!A7</f>
        <v>5.3614909402597368E-12</v>
      </c>
      <c r="P17" s="40">
        <f>'[1]590uA'!B7</f>
        <v>5.5280999148227302E-12</v>
      </c>
      <c r="Q17" s="40">
        <f>'[1]590uA'!C7</f>
        <v>-6.2161323928571465E-11</v>
      </c>
      <c r="R17" s="40">
        <f>'[1]590uA'!D7</f>
        <v>8.0453483652452801E-12</v>
      </c>
    </row>
    <row r="18" spans="1:20" ht="14" customHeight="1">
      <c r="A18" s="9" t="s">
        <v>63</v>
      </c>
      <c r="B18" s="11">
        <v>4.6580000000000004</v>
      </c>
      <c r="C18" s="4"/>
      <c r="D18" s="6"/>
      <c r="E18" s="45"/>
      <c r="F18" s="43">
        <v>3236.8</v>
      </c>
      <c r="G18" s="13">
        <v>580</v>
      </c>
      <c r="H18" s="14"/>
      <c r="I18" s="15">
        <v>968</v>
      </c>
      <c r="J18" s="16">
        <v>22.1</v>
      </c>
      <c r="K18" s="17">
        <v>30</v>
      </c>
      <c r="L18" s="12">
        <f t="shared" si="0"/>
        <v>5.4772255750516612</v>
      </c>
      <c r="M18" s="13">
        <v>27317</v>
      </c>
      <c r="N18" s="22">
        <f t="shared" si="1"/>
        <v>165.2785527526182</v>
      </c>
      <c r="O18" s="39">
        <f>'[1]580uA'!A7</f>
        <v>4.1919636594724216E-12</v>
      </c>
      <c r="P18" s="40">
        <f>'[1]580uA'!B7</f>
        <v>5.4368283473692876E-12</v>
      </c>
      <c r="Q18" s="40">
        <f>'[1]580uA'!C7</f>
        <v>-4.3042482460567824E-11</v>
      </c>
      <c r="R18" s="40">
        <f>'[1]580uA'!D7</f>
        <v>7.6740447595955679E-12</v>
      </c>
    </row>
    <row r="19" spans="1:20" ht="15" customHeight="1">
      <c r="A19" s="9" t="s">
        <v>64</v>
      </c>
      <c r="B19" s="11">
        <v>1.123</v>
      </c>
      <c r="C19" s="4"/>
      <c r="D19" s="6"/>
      <c r="E19" s="45"/>
      <c r="F19" s="43">
        <v>3080</v>
      </c>
      <c r="G19" s="13">
        <v>570</v>
      </c>
      <c r="H19" s="14"/>
      <c r="I19" s="15">
        <v>968</v>
      </c>
      <c r="J19" s="16">
        <v>22.1</v>
      </c>
      <c r="K19" s="17">
        <v>25</v>
      </c>
      <c r="L19" s="12">
        <f t="shared" si="0"/>
        <v>5</v>
      </c>
      <c r="M19" s="13">
        <v>11074</v>
      </c>
      <c r="N19" s="22">
        <f t="shared" si="1"/>
        <v>105.23307464861035</v>
      </c>
      <c r="O19" s="39">
        <f>'[1]570uA'!A7</f>
        <v>4.3242152407239841E-12</v>
      </c>
      <c r="P19" s="40">
        <f>'[1]570uA'!B7</f>
        <v>4.3225450274701632E-12</v>
      </c>
      <c r="Q19" s="40">
        <f>'[1]570uA'!C7</f>
        <v>-2.9887245924170614E-11</v>
      </c>
      <c r="R19" s="40">
        <f>'[1]570uA'!D7</f>
        <v>4.8186292626392531E-12</v>
      </c>
    </row>
    <row r="20" spans="1:20">
      <c r="A20" s="9" t="s">
        <v>65</v>
      </c>
      <c r="B20" s="11">
        <v>0.56299999999999994</v>
      </c>
      <c r="C20" s="4"/>
      <c r="D20" s="6"/>
      <c r="E20" s="45"/>
      <c r="F20" s="43">
        <v>3125</v>
      </c>
      <c r="G20" s="13">
        <v>560</v>
      </c>
      <c r="H20" s="14"/>
      <c r="I20" s="15">
        <v>968</v>
      </c>
      <c r="J20" s="16">
        <v>22.1</v>
      </c>
      <c r="K20" s="17">
        <v>16</v>
      </c>
      <c r="L20" s="12">
        <f t="shared" si="0"/>
        <v>4</v>
      </c>
      <c r="M20" s="13">
        <v>1564</v>
      </c>
      <c r="N20" s="22">
        <f t="shared" si="1"/>
        <v>39.547439866570379</v>
      </c>
      <c r="O20" s="39">
        <f>'[1]560uA'!A7</f>
        <v>4.9529864078740201E-12</v>
      </c>
      <c r="P20" s="40">
        <f>'[1]560uA'!B7</f>
        <v>6.0034178370586396E-12</v>
      </c>
      <c r="Q20" s="40">
        <f>'[1]560uA'!C7</f>
        <v>-1.9257380216911782E-11</v>
      </c>
      <c r="R20" s="40">
        <f>'[1]560uA'!D7</f>
        <v>5.0950934347464577E-12</v>
      </c>
    </row>
    <row r="21" spans="1:20">
      <c r="A21" s="9" t="s">
        <v>66</v>
      </c>
      <c r="B21" s="11">
        <v>0.437</v>
      </c>
      <c r="C21" s="4"/>
      <c r="D21" s="6"/>
      <c r="E21" s="46"/>
      <c r="F21" s="43">
        <v>3070.2</v>
      </c>
      <c r="G21" s="13">
        <v>550</v>
      </c>
      <c r="H21" s="14"/>
      <c r="I21" s="15">
        <v>968</v>
      </c>
      <c r="J21" s="16">
        <v>22.1</v>
      </c>
      <c r="K21" s="17">
        <v>24</v>
      </c>
      <c r="L21" s="12">
        <f t="shared" si="0"/>
        <v>4.8989794855663558</v>
      </c>
      <c r="M21" s="13">
        <v>63</v>
      </c>
      <c r="N21" s="22">
        <f t="shared" si="1"/>
        <v>7.9372539331937721</v>
      </c>
      <c r="O21" s="39">
        <f>'[1]550uA'!A7</f>
        <v>4.8965401961267657E-12</v>
      </c>
      <c r="P21" s="40">
        <f>'[1]550uA'!B7</f>
        <v>5.5006920337725703E-12</v>
      </c>
      <c r="Q21" s="40">
        <f>'[1]550uA'!C7</f>
        <v>-1.296665627548389E-11</v>
      </c>
      <c r="R21" s="40">
        <f>'[1]550uA'!D7</f>
        <v>6.4693656357710776E-12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0.874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0.52500000000000002</v>
      </c>
      <c r="C24" s="5"/>
      <c r="D24" s="6"/>
      <c r="E24" s="18" t="s">
        <v>40</v>
      </c>
      <c r="F24" s="41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0.626</v>
      </c>
      <c r="C25" s="5"/>
      <c r="D25" s="6"/>
      <c r="E25" s="18" t="s">
        <v>73</v>
      </c>
      <c r="F25" s="4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100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101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</f>
        <v>700</v>
      </c>
      <c r="F30" s="30">
        <f>F6</f>
        <v>3899.8</v>
      </c>
      <c r="G30" s="28">
        <f>E30*'Data Summary'!$B$18</f>
        <v>3260.6000000000004</v>
      </c>
      <c r="H30" s="30">
        <f>(M6-K6)/$B$42</f>
        <v>1999.4666666666667</v>
      </c>
      <c r="I30" s="31">
        <f>(1/$B$42)*SQRT(N6^2+L6^2)</f>
        <v>5.7873425104561882</v>
      </c>
      <c r="J30" s="32">
        <f>Q6-O6</f>
        <v>-4.036362815715657E-9</v>
      </c>
      <c r="K30" s="32">
        <f>SQRT(P6^2+R6^2)</f>
        <v>3.2388657595807362E-10</v>
      </c>
      <c r="L30" s="31">
        <f>ABS(J30)/($H$30*$F$24*$L$24)</f>
        <v>36419.788362812265</v>
      </c>
      <c r="M30" s="32">
        <f>SQRT( ( 1 / ($H$30*$F$24*$L$24 ) )^2 * (K30^2+J30^2*( ($I$30/$H$30)^2+($F$25/$F$24)^2)))</f>
        <v>2940.1927276117472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30">
        <f t="shared" ref="F31:F45" si="3">F7</f>
        <v>3849.8</v>
      </c>
      <c r="G31" s="42">
        <f>E31*'Data Summary'!$B$18</f>
        <v>3214.0200000000004</v>
      </c>
      <c r="H31" s="30">
        <f>(M7-K7)/$B$42</f>
        <v>1866.8333333333333</v>
      </c>
      <c r="I31" s="31">
        <f t="shared" ref="I31:I45" si="4">(1/$B$42)*SQRT(N7^2+L7^2)</f>
        <v>5.5927532476311601</v>
      </c>
      <c r="J31" s="32">
        <f t="shared" ref="J31:J45" si="5">Q7-O7</f>
        <v>-2.7917884156516475E-9</v>
      </c>
      <c r="K31" s="32">
        <f t="shared" ref="K31:K45" si="6">SQRT(P7^2+R7^2)</f>
        <v>2.5406512591446138E-10</v>
      </c>
      <c r="L31" s="31">
        <f>ABS(J31)/($H$30*$F$24*$L$24)</f>
        <v>25190.090161346536</v>
      </c>
      <c r="M31" s="32">
        <f t="shared" ref="M31:M45" si="7">SQRT( ( 1 / ($H$30*$F$24*$L$24 ) )^2 * (K31^2+J31^2*( ($I$30/$H$30)^2+($F$25/$F$24)^2)))</f>
        <v>2303.2662607069733</v>
      </c>
    </row>
    <row r="32" spans="1:20">
      <c r="A32" s="55" t="s">
        <v>52</v>
      </c>
      <c r="B32" s="56"/>
      <c r="E32" s="42">
        <f t="shared" si="2"/>
        <v>680</v>
      </c>
      <c r="F32" s="30">
        <f t="shared" si="3"/>
        <v>3793.8</v>
      </c>
      <c r="G32" s="42">
        <f>E32*'Data Summary'!$B$18</f>
        <v>3167.44</v>
      </c>
      <c r="H32" s="30">
        <f t="shared" ref="H32:H45" si="8">(M8-K8)/$B$42</f>
        <v>1783.0833333333333</v>
      </c>
      <c r="I32" s="31">
        <f t="shared" si="4"/>
        <v>5.4651674773565322</v>
      </c>
      <c r="J32" s="32">
        <f t="shared" si="5"/>
        <v>-1.8703975254421832E-9</v>
      </c>
      <c r="K32" s="32">
        <f t="shared" si="6"/>
        <v>1.7201944408844053E-10</v>
      </c>
      <c r="L32" s="31">
        <f t="shared" ref="L32:L45" si="9">ABS(J32)/($H$30*$F$24*$L$24)</f>
        <v>16876.451682120241</v>
      </c>
      <c r="M32" s="32">
        <f t="shared" si="7"/>
        <v>1559.3154905543747</v>
      </c>
    </row>
    <row r="33" spans="1:14">
      <c r="A33" s="57"/>
      <c r="B33" s="58"/>
      <c r="E33" s="42">
        <f t="shared" si="2"/>
        <v>670</v>
      </c>
      <c r="F33" s="30">
        <f t="shared" si="3"/>
        <v>3734.8</v>
      </c>
      <c r="G33" s="42">
        <f>E33*'Data Summary'!$B$18</f>
        <v>3120.86</v>
      </c>
      <c r="H33" s="30">
        <f t="shared" si="8"/>
        <v>1741.5833333333333</v>
      </c>
      <c r="I33" s="31">
        <f t="shared" si="4"/>
        <v>5.3995627394982435</v>
      </c>
      <c r="J33" s="32">
        <f t="shared" si="5"/>
        <v>-1.2465405997108324E-9</v>
      </c>
      <c r="K33" s="32">
        <f t="shared" si="6"/>
        <v>1.0509630300682621E-10</v>
      </c>
      <c r="L33" s="31">
        <f t="shared" si="9"/>
        <v>11247.439068252415</v>
      </c>
      <c r="M33" s="32">
        <f t="shared" si="7"/>
        <v>953.50601022265801</v>
      </c>
    </row>
    <row r="34" spans="1:14">
      <c r="A34" s="9" t="s">
        <v>56</v>
      </c>
      <c r="B34" s="11" t="s">
        <v>102</v>
      </c>
      <c r="E34" s="42">
        <f t="shared" si="2"/>
        <v>660</v>
      </c>
      <c r="F34" s="30">
        <f t="shared" si="3"/>
        <v>3679.8</v>
      </c>
      <c r="G34" s="42">
        <f>E34*'Data Summary'!$B$18</f>
        <v>3074.28</v>
      </c>
      <c r="H34" s="30">
        <f t="shared" si="8"/>
        <v>1707.7666666666667</v>
      </c>
      <c r="I34" s="31">
        <f t="shared" si="4"/>
        <v>5.3459746019266161</v>
      </c>
      <c r="J34" s="32">
        <f t="shared" si="5"/>
        <v>-8.6250803838824582E-10</v>
      </c>
      <c r="K34" s="32">
        <f t="shared" si="6"/>
        <v>6.9512601063752047E-11</v>
      </c>
      <c r="L34" s="31">
        <f t="shared" si="9"/>
        <v>7782.3430780354129</v>
      </c>
      <c r="M34" s="32">
        <f t="shared" si="7"/>
        <v>630.99162560279808</v>
      </c>
    </row>
    <row r="35" spans="1:14">
      <c r="A35" s="9" t="s">
        <v>20</v>
      </c>
      <c r="B35" s="11" t="s">
        <v>103</v>
      </c>
      <c r="E35" s="42">
        <f t="shared" si="2"/>
        <v>650</v>
      </c>
      <c r="F35" s="30">
        <f t="shared" si="3"/>
        <v>3624.8</v>
      </c>
      <c r="G35" s="42">
        <f>E35*'Data Summary'!$B$18</f>
        <v>3027.7000000000003</v>
      </c>
      <c r="H35" s="30">
        <f t="shared" si="8"/>
        <v>1671.15</v>
      </c>
      <c r="I35" s="31">
        <f t="shared" si="4"/>
        <v>5.2872225432851057</v>
      </c>
      <c r="J35" s="32">
        <f t="shared" si="5"/>
        <v>-5.8815073404555563E-10</v>
      </c>
      <c r="K35" s="32">
        <f t="shared" si="6"/>
        <v>4.3502105156771152E-11</v>
      </c>
      <c r="L35" s="31">
        <f t="shared" si="9"/>
        <v>5306.8384179864524</v>
      </c>
      <c r="M35" s="32">
        <f t="shared" si="7"/>
        <v>395.32676288812144</v>
      </c>
      <c r="N35" s="3"/>
    </row>
    <row r="36" spans="1:14">
      <c r="A36" s="9" t="s">
        <v>21</v>
      </c>
      <c r="B36" s="11" t="s">
        <v>104</v>
      </c>
      <c r="E36" s="42">
        <f t="shared" si="2"/>
        <v>640</v>
      </c>
      <c r="F36" s="30">
        <f t="shared" si="3"/>
        <v>3569.8</v>
      </c>
      <c r="G36" s="42">
        <f>E36*'Data Summary'!$B$18</f>
        <v>2981.1200000000003</v>
      </c>
      <c r="H36" s="30">
        <f t="shared" si="8"/>
        <v>1636.8666666666666</v>
      </c>
      <c r="I36" s="31">
        <f t="shared" si="4"/>
        <v>5.230306980580691</v>
      </c>
      <c r="J36" s="32">
        <f t="shared" si="5"/>
        <v>-4.0904031003368559E-10</v>
      </c>
      <c r="K36" s="32">
        <f t="shared" si="6"/>
        <v>3.6230720683700264E-11</v>
      </c>
      <c r="L36" s="31">
        <f t="shared" si="9"/>
        <v>3690.7389656062523</v>
      </c>
      <c r="M36" s="32">
        <f t="shared" si="7"/>
        <v>328.54101881891705</v>
      </c>
      <c r="N36" s="3"/>
    </row>
    <row r="37" spans="1:14">
      <c r="A37" s="9" t="s">
        <v>22</v>
      </c>
      <c r="B37" s="11" t="s">
        <v>105</v>
      </c>
      <c r="E37" s="42">
        <f t="shared" si="2"/>
        <v>630</v>
      </c>
      <c r="F37" s="30">
        <f t="shared" si="3"/>
        <v>3515.8</v>
      </c>
      <c r="G37" s="42">
        <f>E37*'Data Summary'!$B$18</f>
        <v>2934.5400000000004</v>
      </c>
      <c r="H37" s="30">
        <f t="shared" si="8"/>
        <v>1591.4</v>
      </c>
      <c r="I37" s="31">
        <f t="shared" si="4"/>
        <v>5.1571956203606106</v>
      </c>
      <c r="J37" s="32">
        <f t="shared" si="5"/>
        <v>-2.8343712815447417E-10</v>
      </c>
      <c r="K37" s="32">
        <f t="shared" si="6"/>
        <v>2.4343661340905093E-11</v>
      </c>
      <c r="L37" s="31">
        <f t="shared" si="9"/>
        <v>2557.4312054797297</v>
      </c>
      <c r="M37" s="32">
        <f t="shared" si="7"/>
        <v>220.81849106090445</v>
      </c>
    </row>
    <row r="38" spans="1:14">
      <c r="A38" s="55" t="s">
        <v>11</v>
      </c>
      <c r="B38" s="56"/>
      <c r="E38" s="42">
        <f t="shared" si="2"/>
        <v>620</v>
      </c>
      <c r="F38" s="30">
        <f t="shared" si="3"/>
        <v>3460</v>
      </c>
      <c r="G38" s="42">
        <f>E38*'Data Summary'!$B$18</f>
        <v>2887.96</v>
      </c>
      <c r="H38" s="30">
        <f t="shared" si="8"/>
        <v>1507.2666666666667</v>
      </c>
      <c r="I38" s="31">
        <f t="shared" si="4"/>
        <v>5.0163067423487302</v>
      </c>
      <c r="J38" s="32">
        <f t="shared" si="5"/>
        <v>-1.9977010459164725E-10</v>
      </c>
      <c r="K38" s="32">
        <f t="shared" si="6"/>
        <v>1.7427730413054135E-11</v>
      </c>
      <c r="L38" s="31">
        <f t="shared" si="9"/>
        <v>1802.510146540106</v>
      </c>
      <c r="M38" s="32">
        <f t="shared" si="7"/>
        <v>158.05926173590589</v>
      </c>
    </row>
    <row r="39" spans="1:14">
      <c r="A39" s="66"/>
      <c r="B39" s="67"/>
      <c r="E39" s="42">
        <f t="shared" si="2"/>
        <v>610</v>
      </c>
      <c r="F39" s="30">
        <f t="shared" si="3"/>
        <v>3405</v>
      </c>
      <c r="G39" s="42">
        <f>E39*'Data Summary'!$B$18</f>
        <v>2841.38</v>
      </c>
      <c r="H39" s="30">
        <f t="shared" si="8"/>
        <v>1378.9666666666667</v>
      </c>
      <c r="I39" s="31">
        <f t="shared" si="4"/>
        <v>4.797453027967606</v>
      </c>
      <c r="J39" s="32">
        <f t="shared" si="5"/>
        <v>-1.3952304948266619E-10</v>
      </c>
      <c r="K39" s="32">
        <f t="shared" si="6"/>
        <v>1.2726690896363118E-11</v>
      </c>
      <c r="L39" s="31">
        <f t="shared" si="9"/>
        <v>1258.9056449802672</v>
      </c>
      <c r="M39" s="32">
        <f t="shared" si="7"/>
        <v>115.37325287027444</v>
      </c>
      <c r="N39" s="3"/>
    </row>
    <row r="40" spans="1:14">
      <c r="A40" s="57"/>
      <c r="B40" s="58"/>
      <c r="E40" s="42">
        <f t="shared" si="2"/>
        <v>600</v>
      </c>
      <c r="F40" s="30">
        <f t="shared" si="3"/>
        <v>3348.2</v>
      </c>
      <c r="G40" s="42">
        <f>E40*'Data Summary'!$B$18</f>
        <v>2794.8</v>
      </c>
      <c r="H40" s="30">
        <f t="shared" si="8"/>
        <v>1114.6166666666666</v>
      </c>
      <c r="I40" s="31">
        <f t="shared" si="4"/>
        <v>4.313190363421386</v>
      </c>
      <c r="J40" s="32">
        <f t="shared" si="5"/>
        <v>-9.7809905646636087E-11</v>
      </c>
      <c r="K40" s="32">
        <f t="shared" si="6"/>
        <v>1.1358935204767626E-11</v>
      </c>
      <c r="L40" s="31">
        <f t="shared" si="9"/>
        <v>882.53118613806612</v>
      </c>
      <c r="M40" s="32">
        <f t="shared" si="7"/>
        <v>102.78911417327605</v>
      </c>
      <c r="N40" s="3"/>
    </row>
    <row r="41" spans="1:14">
      <c r="A41" s="9" t="s">
        <v>56</v>
      </c>
      <c r="B41" s="11" t="s">
        <v>106</v>
      </c>
      <c r="E41" s="42">
        <f t="shared" si="2"/>
        <v>590</v>
      </c>
      <c r="F41" s="30">
        <f t="shared" si="3"/>
        <v>3291</v>
      </c>
      <c r="G41" s="42">
        <f>E41*'Data Summary'!$B$18</f>
        <v>2748.2200000000003</v>
      </c>
      <c r="H41" s="30">
        <f t="shared" si="8"/>
        <v>661.51666666666665</v>
      </c>
      <c r="I41" s="31">
        <f t="shared" si="4"/>
        <v>3.323610820912835</v>
      </c>
      <c r="J41" s="32">
        <f t="shared" si="5"/>
        <v>-6.7522814868831198E-11</v>
      </c>
      <c r="K41" s="32">
        <f t="shared" si="6"/>
        <v>9.7615326146265564E-12</v>
      </c>
      <c r="L41" s="31">
        <f t="shared" si="9"/>
        <v>609.25311709080574</v>
      </c>
      <c r="M41" s="32">
        <f t="shared" si="7"/>
        <v>88.243077057678988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30">
        <f t="shared" si="3"/>
        <v>3236.8</v>
      </c>
      <c r="G42" s="42">
        <f>E42*'Data Summary'!$B$18</f>
        <v>2701.6400000000003</v>
      </c>
      <c r="H42" s="30">
        <f t="shared" si="8"/>
        <v>454.78333333333336</v>
      </c>
      <c r="I42" s="31">
        <f t="shared" si="4"/>
        <v>2.7561547287641321</v>
      </c>
      <c r="J42" s="32">
        <f t="shared" si="5"/>
        <v>-4.7234446120040246E-11</v>
      </c>
      <c r="K42" s="32">
        <f t="shared" si="6"/>
        <v>9.4047894953068713E-12</v>
      </c>
      <c r="L42" s="31">
        <f t="shared" si="9"/>
        <v>426.19274075874102</v>
      </c>
      <c r="M42" s="32">
        <f t="shared" si="7"/>
        <v>84.942794959425783</v>
      </c>
      <c r="N42" s="3"/>
    </row>
    <row r="43" spans="1:14">
      <c r="A43" s="55" t="s">
        <v>12</v>
      </c>
      <c r="B43" s="56"/>
      <c r="E43" s="42">
        <f t="shared" si="2"/>
        <v>570</v>
      </c>
      <c r="F43" s="30">
        <f t="shared" si="3"/>
        <v>3080</v>
      </c>
      <c r="G43" s="42">
        <f>E43*'Data Summary'!$B$18</f>
        <v>2655.0600000000004</v>
      </c>
      <c r="H43" s="30">
        <f t="shared" si="8"/>
        <v>184.15</v>
      </c>
      <c r="I43" s="31">
        <f t="shared" si="4"/>
        <v>1.7558631938609441</v>
      </c>
      <c r="J43" s="32">
        <f t="shared" si="5"/>
        <v>-3.4211461164894598E-11</v>
      </c>
      <c r="K43" s="32">
        <f t="shared" si="6"/>
        <v>6.473297728767799E-12</v>
      </c>
      <c r="L43" s="31">
        <f t="shared" si="9"/>
        <v>308.68735842001308</v>
      </c>
      <c r="M43" s="32">
        <f t="shared" si="7"/>
        <v>58.472164757603949</v>
      </c>
      <c r="N43" s="3"/>
    </row>
    <row r="44" spans="1:14">
      <c r="A44" s="57"/>
      <c r="B44" s="58"/>
      <c r="E44" s="42">
        <f t="shared" si="2"/>
        <v>560</v>
      </c>
      <c r="F44" s="30">
        <f t="shared" si="3"/>
        <v>3125</v>
      </c>
      <c r="G44" s="42">
        <f>E44*'Data Summary'!$B$18</f>
        <v>2608.48</v>
      </c>
      <c r="H44" s="30">
        <f t="shared" si="8"/>
        <v>25.8</v>
      </c>
      <c r="I44" s="31">
        <f t="shared" si="4"/>
        <v>0.66248689714505971</v>
      </c>
      <c r="J44" s="32">
        <f t="shared" si="5"/>
        <v>-2.4210366624785803E-11</v>
      </c>
      <c r="K44" s="32">
        <f t="shared" si="6"/>
        <v>7.874071553847494E-12</v>
      </c>
      <c r="L44" s="31">
        <f t="shared" si="9"/>
        <v>218.44825872137525</v>
      </c>
      <c r="M44" s="32">
        <f t="shared" si="7"/>
        <v>71.073537003492859</v>
      </c>
      <c r="N44" s="3"/>
    </row>
    <row r="45" spans="1:14">
      <c r="A45" s="9" t="s">
        <v>13</v>
      </c>
      <c r="B45" s="11" t="s">
        <v>107</v>
      </c>
      <c r="E45" s="42">
        <f t="shared" si="2"/>
        <v>550</v>
      </c>
      <c r="F45" s="30">
        <f t="shared" si="3"/>
        <v>3070.2</v>
      </c>
      <c r="G45" s="42">
        <f>E45*'Data Summary'!$B$18</f>
        <v>2561.9</v>
      </c>
      <c r="H45" s="30">
        <f t="shared" si="8"/>
        <v>0.65</v>
      </c>
      <c r="I45" s="31">
        <f t="shared" si="4"/>
        <v>0.15545631755148026</v>
      </c>
      <c r="J45" s="32">
        <f t="shared" si="5"/>
        <v>-1.7863196471610655E-11</v>
      </c>
      <c r="K45" s="32">
        <f t="shared" si="6"/>
        <v>8.491778646414704E-12</v>
      </c>
      <c r="L45" s="31">
        <f t="shared" si="9"/>
        <v>161.1782351295015</v>
      </c>
      <c r="M45" s="32">
        <f t="shared" si="7"/>
        <v>76.633987796985409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29">
        <f>AVERAGE(J6:J21)+273.15</f>
        <v>295.25</v>
      </c>
      <c r="H48" s="33" t="s">
        <v>87</v>
      </c>
      <c r="I48" s="33">
        <v>964.4</v>
      </c>
      <c r="L48" s="34" t="str">
        <f>CONCATENATE(E30,",",L30,",",M30)</f>
        <v>700,36419.7883628123,2940.19272761175</v>
      </c>
      <c r="N48" s="3"/>
    </row>
    <row r="49" spans="1:14">
      <c r="A49" s="9" t="s">
        <v>71</v>
      </c>
      <c r="B49" s="11" t="s">
        <v>108</v>
      </c>
      <c r="E49" s="8" t="s">
        <v>90</v>
      </c>
      <c r="F49" s="29">
        <f>_xlfn.STDEV.P(J6:J21)</f>
        <v>3.5527136788005009E-15</v>
      </c>
      <c r="H49" s="33" t="s">
        <v>88</v>
      </c>
      <c r="I49" s="33">
        <f>297.1</f>
        <v>297.10000000000002</v>
      </c>
      <c r="L49" s="34" t="str">
        <f t="shared" ref="L49:L63" si="10">CONCATENATE(E31,",",L31,",",M31)</f>
        <v>690,25190.0901613465,2303.26626070697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29">
        <f>AVERAGE(I6:I21)</f>
        <v>968</v>
      </c>
      <c r="L50" s="34" t="str">
        <f t="shared" si="10"/>
        <v>680,16876.4516821202,1559.31549055437</v>
      </c>
    </row>
    <row r="51" spans="1:14">
      <c r="A51"/>
      <c r="B51"/>
      <c r="E51" s="8" t="s">
        <v>91</v>
      </c>
      <c r="F51" s="29">
        <f>_xlfn.STDEV.P(I6:I21)</f>
        <v>0</v>
      </c>
      <c r="H51"/>
      <c r="I51"/>
      <c r="L51" s="34" t="str">
        <f t="shared" si="10"/>
        <v>670,11247.4390682524,953.506010222658</v>
      </c>
    </row>
    <row r="52" spans="1:14">
      <c r="E52" s="8" t="s">
        <v>78</v>
      </c>
      <c r="F52" s="29">
        <f>EXP(INDEX(LINEST(LN(L30:L45),E30:E45),1,2))</f>
        <v>3.1228684971655224E-7</v>
      </c>
      <c r="L52" s="34" t="str">
        <f t="shared" si="10"/>
        <v>660,7782.34307803541,630.991625602798</v>
      </c>
    </row>
    <row r="53" spans="1:14">
      <c r="E53" s="8" t="s">
        <v>79</v>
      </c>
      <c r="F53" s="29">
        <f>INDEX(LINEST(LN(L30:L45),E30:E45),1)</f>
        <v>3.6305108969991923E-2</v>
      </c>
      <c r="L53" s="34" t="str">
        <f t="shared" si="10"/>
        <v>650,5306.83841798645,395.326762888121</v>
      </c>
      <c r="N53" s="3"/>
    </row>
    <row r="54" spans="1:14">
      <c r="L54" s="34" t="str">
        <f t="shared" si="10"/>
        <v>640,3690.73896560625,328.541018818917</v>
      </c>
      <c r="N54" s="3"/>
    </row>
    <row r="55" spans="1:14">
      <c r="L55" s="34" t="str">
        <f t="shared" si="10"/>
        <v>630,2557.43120547973,220.818491060904</v>
      </c>
      <c r="N55" s="3"/>
    </row>
    <row r="56" spans="1:14">
      <c r="L56" s="34" t="str">
        <f t="shared" si="10"/>
        <v>620,1802.51014654011,158.059261735906</v>
      </c>
      <c r="N56" s="3"/>
    </row>
    <row r="57" spans="1:14">
      <c r="L57" s="34" t="str">
        <f t="shared" si="10"/>
        <v>610,1258.90564498027,115.373252870274</v>
      </c>
      <c r="N57" s="3"/>
    </row>
    <row r="58" spans="1:14">
      <c r="L58" s="34" t="str">
        <f t="shared" si="10"/>
        <v>600,882.531186138066,102.789114173276</v>
      </c>
      <c r="N58" s="3"/>
    </row>
    <row r="59" spans="1:14">
      <c r="L59" s="34" t="str">
        <f t="shared" si="10"/>
        <v>590,609.253117090806,88.243077057679</v>
      </c>
      <c r="N59" s="3"/>
    </row>
    <row r="60" spans="1:14">
      <c r="L60" s="34" t="str">
        <f t="shared" si="10"/>
        <v>580,426.192740758741,84.9427949594258</v>
      </c>
    </row>
    <row r="61" spans="1:14">
      <c r="L61" s="34" t="str">
        <f t="shared" si="10"/>
        <v>570,308.687358420013,58.4721647576039</v>
      </c>
    </row>
    <row r="62" spans="1:14">
      <c r="L62" s="34" t="str">
        <f t="shared" si="10"/>
        <v>560,218.448258721375,71.0735370034929</v>
      </c>
    </row>
    <row r="63" spans="1:14">
      <c r="L63" s="34" t="str">
        <f t="shared" si="10"/>
        <v>550,161.178235129502,76.6339877969854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2018-07-14T09:55:01Z</dcterms:modified>
</cp:coreProperties>
</file>