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BEDEC08B-E550-634B-85B5-3C43AB4AD2DC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E32" i="1"/>
  <c r="E34" i="1"/>
  <c r="E36" i="1"/>
  <c r="E38" i="1"/>
  <c r="E40" i="1"/>
  <c r="G40" i="1" s="1"/>
  <c r="E42" i="1"/>
  <c r="E44" i="1"/>
  <c r="E30" i="1"/>
  <c r="F51" i="1"/>
  <c r="F49" i="1"/>
  <c r="F48" i="1"/>
  <c r="I49" i="1"/>
  <c r="E31" i="1" s="1"/>
  <c r="G32" i="1"/>
  <c r="G3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G31" i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E45" i="1"/>
  <c r="E43" i="1"/>
  <c r="E41" i="1"/>
  <c r="E39" i="1"/>
  <c r="E37" i="1"/>
  <c r="E35" i="1"/>
  <c r="E33" i="1"/>
  <c r="F52" i="1" s="1"/>
  <c r="G44" i="1"/>
  <c r="G30" i="1"/>
  <c r="G42" i="1"/>
  <c r="G38" i="1"/>
  <c r="G34" i="1"/>
  <c r="M43" i="1"/>
  <c r="M41" i="1"/>
  <c r="M39" i="1"/>
  <c r="M35" i="1"/>
  <c r="M33" i="1"/>
  <c r="F53" i="1" l="1"/>
  <c r="M36" i="1"/>
  <c r="L54" i="1" s="1"/>
  <c r="G33" i="1"/>
  <c r="L51" i="1"/>
  <c r="G41" i="1"/>
  <c r="L59" i="1"/>
  <c r="G35" i="1"/>
  <c r="L53" i="1"/>
  <c r="M38" i="1"/>
  <c r="L56" i="1" s="1"/>
  <c r="G39" i="1"/>
  <c r="L57" i="1"/>
  <c r="G43" i="1"/>
  <c r="L61" i="1"/>
  <c r="M37" i="1"/>
  <c r="L55" i="1" s="1"/>
  <c r="M45" i="1"/>
  <c r="L63" i="1" s="1"/>
  <c r="G37" i="1"/>
  <c r="G45" i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<sst xmlns="http://schemas.openxmlformats.org/spreadsheetml/2006/main" count="454" uniqueCount="108">
  <si>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</si>
  <si>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</si>
  <si>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</si>
  <si>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</si>
  <si>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</si>
  <si>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</si>
  <si>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</si>
  <si>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</si>
  <si>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</si>
  <si>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</si>
  <si>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</si>
  <si>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</si>
  <si>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</si>
  <si>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</si>
  <si>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</si>
  <si>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</si>
  <si>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</si>
  <si>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</si>
  <si>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</si>
  <si>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</si>
  <si>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</si>
  <si>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</si>
  <si>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</si>
  <si>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</si>
  <si>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</si>
  <si>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</si>
  <si>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</si>
  <si>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</si>
  <si>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</si>
  <si>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</si>
  <si>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</si>
  <si>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</si>
  <si>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</si>
  <si>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</si>
  <si>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</si>
  <si>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</si>
  <si>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</si>
  <si>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</si>
  <si>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</si>
  <si>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</si>
  <si>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</si>
  <si>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</si>
  <si>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</si>
  <si>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</si>
  <si>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</si>
  <si>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</si>
  <si>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</si>
  <si>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</si>
  <si>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</si>
  <si>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</si>
  <si>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</si>
  <si>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</si>
  <si>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</si>
  <si>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</si>
  <si>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</si>
  <si>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</si>
  <si>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</si>
  <si>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</si>
  <si>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</si>
  <si>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</si>
  <si>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</si>
  <si>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</si>
  <si>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</si>
  <si>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</si>
  <si>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</si>
  <si>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</si>
  <si>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</si>
  <si>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</si>
  <si>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</si>
  <si>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</si>
  <si>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</si>
  <si>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</si>
  <si>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</si>
  <si>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</si>
  <si>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</si>
  <si>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</si>
  <si>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</si>
  <si>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</si>
  <si>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</si>
  <si>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</si>
  <si>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</si>
  <si>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</si>
  <si>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</si>
  <si>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</si>
  <si>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</si>
  <si>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</si>
  <si>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</si>
  <si>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</si>
  <si>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</si>
  <si>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</si>
  <si>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</si>
  <si>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</si>
  <si>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</si>
  <si>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</si>
  <si>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</si>
  <si>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</si>
  <si>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kiethley 6487</t>
  </si>
  <si>
    <t>signal</t>
  </si>
  <si>
    <t>shielding</t>
  </si>
  <si>
    <t>gnd</t>
  </si>
  <si>
    <t>CAEN N1145</t>
  </si>
  <si>
    <t>Ag X-Ray</t>
  </si>
  <si>
    <t>IRFAN</t>
  </si>
  <si>
    <t>ORTEC 474</t>
  </si>
  <si>
    <t>GE11-X-L-CERN-0027</t>
  </si>
  <si>
    <t>Ar+CO2</t>
  </si>
  <si>
    <t>ORTEC935</t>
  </si>
  <si>
    <t>7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</si>
</sst>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1" fillId="3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1620.215719199975</c:v>
                  </c:pt>
                  <c:pt idx="1">
                    <c:v>1192.55170650273</c:v>
                  </c:pt>
                  <c:pt idx="2">
                    <c:v>870.55392701609503</c:v>
                  </c:pt>
                  <c:pt idx="3">
                    <c:v>514.07041226032254</c:v>
                  </c:pt>
                  <c:pt idx="4">
                    <c:v>374.94047358616018</c:v>
                  </c:pt>
                  <c:pt idx="5">
                    <c:v>278.65111159948589</c:v>
                  </c:pt>
                  <c:pt idx="6">
                    <c:v>172.17468363509386</c:v>
                  </c:pt>
                  <c:pt idx="7">
                    <c:v>134.45269911906732</c:v>
                  </c:pt>
                  <c:pt idx="8">
                    <c:v>101.36943156900331</c:v>
                  </c:pt>
                  <c:pt idx="9">
                    <c:v>80.821637383029383</c:v>
                  </c:pt>
                  <c:pt idx="10">
                    <c:v>62.536433463505482</c:v>
                  </c:pt>
                  <c:pt idx="11">
                    <c:v>50.983559467891425</c:v>
                  </c:pt>
                  <c:pt idx="12">
                    <c:v>46.342966784147869</c:v>
                  </c:pt>
                  <c:pt idx="13">
                    <c:v>38.852557379064109</c:v>
                  </c:pt>
                  <c:pt idx="14">
                    <c:v>36.922977650813962</c:v>
                  </c:pt>
                  <c:pt idx="15">
                    <c:v>37.922035046644638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1620.215719199975</c:v>
                  </c:pt>
                  <c:pt idx="1">
                    <c:v>1192.55170650273</c:v>
                  </c:pt>
                  <c:pt idx="2">
                    <c:v>870.55392701609503</c:v>
                  </c:pt>
                  <c:pt idx="3">
                    <c:v>514.07041226032254</c:v>
                  </c:pt>
                  <c:pt idx="4">
                    <c:v>374.94047358616018</c:v>
                  </c:pt>
                  <c:pt idx="5">
                    <c:v>278.65111159948589</c:v>
                  </c:pt>
                  <c:pt idx="6">
                    <c:v>172.17468363509386</c:v>
                  </c:pt>
                  <c:pt idx="7">
                    <c:v>134.45269911906732</c:v>
                  </c:pt>
                  <c:pt idx="8">
                    <c:v>101.36943156900331</c:v>
                  </c:pt>
                  <c:pt idx="9">
                    <c:v>80.821637383029383</c:v>
                  </c:pt>
                  <c:pt idx="10">
                    <c:v>62.536433463505482</c:v>
                  </c:pt>
                  <c:pt idx="11">
                    <c:v>50.983559467891425</c:v>
                  </c:pt>
                  <c:pt idx="12">
                    <c:v>46.342966784147869</c:v>
                  </c:pt>
                  <c:pt idx="13">
                    <c:v>38.852557379064109</c:v>
                  </c:pt>
                  <c:pt idx="14">
                    <c:v>36.922977650813962</c:v>
                  </c:pt>
                  <c:pt idx="15">
                    <c:v>37.922035046644638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696.40126338841151</c:v>
                </c:pt>
                <c:pt idx="1">
                  <c:v>686.45267391143432</c:v>
                </c:pt>
                <c:pt idx="2">
                  <c:v>676.5040844344569</c:v>
                </c:pt>
                <c:pt idx="3">
                  <c:v>666.5554949574796</c:v>
                </c:pt>
                <c:pt idx="4">
                  <c:v>656.60690548050229</c:v>
                </c:pt>
                <c:pt idx="5">
                  <c:v>646.65831600352499</c:v>
                </c:pt>
                <c:pt idx="6">
                  <c:v>636.70972652654768</c:v>
                </c:pt>
                <c:pt idx="7">
                  <c:v>626.76113704957038</c:v>
                </c:pt>
                <c:pt idx="8">
                  <c:v>616.81254757259308</c:v>
                </c:pt>
                <c:pt idx="9">
                  <c:v>606.86395809561577</c:v>
                </c:pt>
                <c:pt idx="10">
                  <c:v>596.91536861863847</c:v>
                </c:pt>
                <c:pt idx="11">
                  <c:v>586.96677914166105</c:v>
                </c:pt>
                <c:pt idx="12">
                  <c:v>577.01818966468386</c:v>
                </c:pt>
                <c:pt idx="13">
                  <c:v>567.06960018770656</c:v>
                </c:pt>
                <c:pt idx="14">
                  <c:v>557.12101071072925</c:v>
                </c:pt>
                <c:pt idx="15">
                  <c:v>547.17242123375195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17672.052659588455</c:v>
                </c:pt>
                <c:pt idx="1">
                  <c:v>12408.796703564298</c:v>
                </c:pt>
                <c:pt idx="2">
                  <c:v>8570.8517878246785</c:v>
                </c:pt>
                <c:pt idx="3">
                  <c:v>5952.3505204648709</c:v>
                </c:pt>
                <c:pt idx="4">
                  <c:v>4149.5870862000775</c:v>
                </c:pt>
                <c:pt idx="5">
                  <c:v>2916.7575708608247</c:v>
                </c:pt>
                <c:pt idx="6">
                  <c:v>2050.0701801166192</c:v>
                </c:pt>
                <c:pt idx="7">
                  <c:v>1451.3400053139048</c:v>
                </c:pt>
                <c:pt idx="8">
                  <c:v>1033.3679214659116</c:v>
                </c:pt>
                <c:pt idx="9">
                  <c:v>722.67944426932468</c:v>
                </c:pt>
                <c:pt idx="10">
                  <c:v>508.93352671560888</c:v>
                </c:pt>
                <c:pt idx="11">
                  <c:v>368.08798696924202</c:v>
                </c:pt>
                <c:pt idx="12">
                  <c:v>259.81074066470899</c:v>
                </c:pt>
                <c:pt idx="13">
                  <c:v>200.5297375512134</c:v>
                </c:pt>
                <c:pt idx="14">
                  <c:v>141.11447413199471</c:v>
                </c:pt>
                <c:pt idx="15">
                  <c:v>98.918699798558109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5.2805460576219456</c:v>
                  </c:pt>
                  <c:pt idx="1">
                    <c:v>5.1200585934147282</c:v>
                  </c:pt>
                  <c:pt idx="2">
                    <c:v>5.0031379042445838</c:v>
                  </c:pt>
                  <c:pt idx="3">
                    <c:v>4.8929654720947209</c:v>
                  </c:pt>
                  <c:pt idx="4">
                    <c:v>4.7900069589371856</c:v>
                  </c:pt>
                  <c:pt idx="5">
                    <c:v>4.7511402140258214</c:v>
                  </c:pt>
                  <c:pt idx="6">
                    <c:v>4.697753600274166</c:v>
                  </c:pt>
                  <c:pt idx="7">
                    <c:v>4.6391150976117075</c:v>
                  </c:pt>
                  <c:pt idx="8">
                    <c:v>4.5479238242423445</c:v>
                  </c:pt>
                  <c:pt idx="9">
                    <c:v>4.3940300408622601</c:v>
                  </c:pt>
                  <c:pt idx="10">
                    <c:v>4.1109271730623274</c:v>
                  </c:pt>
                  <c:pt idx="11">
                    <c:v>3.2830372116887947</c:v>
                  </c:pt>
                  <c:pt idx="12">
                    <c:v>2.7686739706140111</c:v>
                  </c:pt>
                  <c:pt idx="13">
                    <c:v>2.1315096371664222</c:v>
                  </c:pt>
                  <c:pt idx="14">
                    <c:v>1.1848581724784146</c:v>
                  </c:pt>
                  <c:pt idx="15">
                    <c:v>0.3763863263545405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5.2805460576219456</c:v>
                  </c:pt>
                  <c:pt idx="1">
                    <c:v>5.1200585934147282</c:v>
                  </c:pt>
                  <c:pt idx="2">
                    <c:v>5.0031379042445838</c:v>
                  </c:pt>
                  <c:pt idx="3">
                    <c:v>4.8929654720947209</c:v>
                  </c:pt>
                  <c:pt idx="4">
                    <c:v>4.7900069589371856</c:v>
                  </c:pt>
                  <c:pt idx="5">
                    <c:v>4.7511402140258214</c:v>
                  </c:pt>
                  <c:pt idx="6">
                    <c:v>4.697753600274166</c:v>
                  </c:pt>
                  <c:pt idx="7">
                    <c:v>4.6391150976117075</c:v>
                  </c:pt>
                  <c:pt idx="8">
                    <c:v>4.5479238242423445</c:v>
                  </c:pt>
                  <c:pt idx="9">
                    <c:v>4.3940300408622601</c:v>
                  </c:pt>
                  <c:pt idx="10">
                    <c:v>4.1109271730623274</c:v>
                  </c:pt>
                  <c:pt idx="11">
                    <c:v>3.2830372116887947</c:v>
                  </c:pt>
                  <c:pt idx="12">
                    <c:v>2.7686739706140111</c:v>
                  </c:pt>
                  <c:pt idx="13">
                    <c:v>2.1315096371664222</c:v>
                  </c:pt>
                  <c:pt idx="14">
                    <c:v>1.1848581724784146</c:v>
                  </c:pt>
                  <c:pt idx="15">
                    <c:v>0.3763863263545405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696.40126338841151</c:v>
                </c:pt>
                <c:pt idx="1">
                  <c:v>686.45267391143432</c:v>
                </c:pt>
                <c:pt idx="2">
                  <c:v>676.5040844344569</c:v>
                </c:pt>
                <c:pt idx="3">
                  <c:v>666.5554949574796</c:v>
                </c:pt>
                <c:pt idx="4">
                  <c:v>656.60690548050229</c:v>
                </c:pt>
                <c:pt idx="5">
                  <c:v>646.65831600352499</c:v>
                </c:pt>
                <c:pt idx="6">
                  <c:v>636.70972652654768</c:v>
                </c:pt>
                <c:pt idx="7">
                  <c:v>626.76113704957038</c:v>
                </c:pt>
                <c:pt idx="8">
                  <c:v>616.81254757259308</c:v>
                </c:pt>
                <c:pt idx="9">
                  <c:v>606.86395809561577</c:v>
                </c:pt>
                <c:pt idx="10">
                  <c:v>596.91536861863847</c:v>
                </c:pt>
                <c:pt idx="11">
                  <c:v>586.96677914166105</c:v>
                </c:pt>
                <c:pt idx="12">
                  <c:v>577.01818966468386</c:v>
                </c:pt>
                <c:pt idx="13">
                  <c:v>567.06960018770656</c:v>
                </c:pt>
                <c:pt idx="14">
                  <c:v>557.12101071072925</c:v>
                </c:pt>
                <c:pt idx="15">
                  <c:v>547.17242123375195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1662.5833333333333</c:v>
                </c:pt>
                <c:pt idx="1">
                  <c:v>1561.9333333333334</c:v>
                </c:pt>
                <c:pt idx="2">
                  <c:v>1491.95</c:v>
                </c:pt>
                <c:pt idx="3">
                  <c:v>1427.6666666666667</c:v>
                </c:pt>
                <c:pt idx="4">
                  <c:v>1369.15</c:v>
                </c:pt>
                <c:pt idx="5">
                  <c:v>1347.6333333333334</c:v>
                </c:pt>
                <c:pt idx="6">
                  <c:v>1319.1</c:v>
                </c:pt>
                <c:pt idx="7">
                  <c:v>1287.3833333333334</c:v>
                </c:pt>
                <c:pt idx="8">
                  <c:v>1238.05</c:v>
                </c:pt>
                <c:pt idx="9">
                  <c:v>1156.3499999999999</c:v>
                </c:pt>
                <c:pt idx="10">
                  <c:v>1012.5166666666667</c:v>
                </c:pt>
                <c:pt idx="11">
                  <c:v>645.79999999999995</c:v>
                </c:pt>
                <c:pt idx="12">
                  <c:v>459.16666666666669</c:v>
                </c:pt>
                <c:pt idx="13">
                  <c:v>271.86666666666667</c:v>
                </c:pt>
                <c:pt idx="14">
                  <c:v>83.733333333333334</c:v>
                </c:pt>
                <c:pt idx="15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CERN-0030-2704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5.4713171004854348E-12</v>
          </cell>
          <cell r="B7">
            <v>2.488230396624904E-12</v>
          </cell>
          <cell r="C7">
            <v>-3.6446013713592235E-12</v>
          </cell>
          <cell r="D7">
            <v>2.452585065841559E-12</v>
          </cell>
        </row>
      </sheetData>
      <sheetData sheetId="2">
        <row r="7">
          <cell r="A7">
            <v>5.4281956824074013E-12</v>
          </cell>
          <cell r="B7">
            <v>2.4462676131314297E-12</v>
          </cell>
          <cell r="C7">
            <v>-7.5763023953488403E-12</v>
          </cell>
          <cell r="D7">
            <v>2.362264555724221E-12</v>
          </cell>
        </row>
      </sheetData>
      <sheetData sheetId="3">
        <row r="7">
          <cell r="A7">
            <v>5.6338144831111093E-12</v>
          </cell>
          <cell r="B7">
            <v>2.4173443841957519E-12</v>
          </cell>
          <cell r="C7">
            <v>-1.2846136652719669E-11</v>
          </cell>
          <cell r="D7">
            <v>2.6360710165338778E-12</v>
          </cell>
        </row>
      </sheetData>
      <sheetData sheetId="4">
        <row r="7">
          <cell r="A7">
            <v>4.3655745172093025E-12</v>
          </cell>
          <cell r="B7">
            <v>2.4673855082348163E-12</v>
          </cell>
          <cell r="C7">
            <v>-1.9577456829059828E-11</v>
          </cell>
          <cell r="D7">
            <v>3.479282060949576E-12</v>
          </cell>
        </row>
      </sheetData>
      <sheetData sheetId="5">
        <row r="7">
          <cell r="A7">
            <v>4.1127045682008353E-12</v>
          </cell>
          <cell r="B7">
            <v>2.2583587341730902E-12</v>
          </cell>
          <cell r="C7">
            <v>-2.9808688318181805E-11</v>
          </cell>
          <cell r="D7">
            <v>4.1088393628775338E-12</v>
          </cell>
        </row>
      </sheetData>
      <sheetData sheetId="6">
        <row r="7">
          <cell r="A7">
            <v>3.1590030987704901E-12</v>
          </cell>
          <cell r="B7">
            <v>2.3791430513343038E-12</v>
          </cell>
          <cell r="C7">
            <v>-4.3742104038461535E-11</v>
          </cell>
          <cell r="D7">
            <v>5.2322199890160356E-12</v>
          </cell>
        </row>
      </sheetData>
      <sheetData sheetId="7">
        <row r="7">
          <cell r="A7">
            <v>3.1643622406639022E-12</v>
          </cell>
          <cell r="B7">
            <v>2.6647517849585309E-12</v>
          </cell>
          <cell r="C7">
            <v>-6.3434641877394655E-11</v>
          </cell>
          <cell r="D7">
            <v>6.9295042407059832E-12</v>
          </cell>
        </row>
      </sheetData>
      <sheetData sheetId="8">
        <row r="7">
          <cell r="A7">
            <v>3.5402293644859793E-12</v>
          </cell>
          <cell r="B7">
            <v>2.7306381069680284E-12</v>
          </cell>
          <cell r="C7">
            <v>-9.169047769784174E-11</v>
          </cell>
          <cell r="D7">
            <v>8.8928995256136585E-12</v>
          </cell>
        </row>
      </sheetData>
      <sheetData sheetId="9">
        <row r="7">
          <cell r="A7">
            <v>2.4030096822580641E-12</v>
          </cell>
          <cell r="B7">
            <v>2.8436833863577975E-12</v>
          </cell>
          <cell r="C7">
            <v>-1.3134619234234236E-10</v>
          </cell>
          <cell r="D7">
            <v>1.2000114222087797E-11</v>
          </cell>
        </row>
      </sheetData>
      <sheetData sheetId="10">
        <row r="7">
          <cell r="A7">
            <v>1.973644434234235E-12</v>
          </cell>
          <cell r="B7">
            <v>2.6971080882190826E-12</v>
          </cell>
          <cell r="C7">
            <v>-1.8695193446601939E-10</v>
          </cell>
          <cell r="D7">
            <v>1.554399489175965E-11</v>
          </cell>
        </row>
      </sheetData>
      <sheetData sheetId="11">
        <row r="7">
          <cell r="A7">
            <v>1.5638872113821136E-12</v>
          </cell>
          <cell r="B7">
            <v>2.6235423422283822E-12</v>
          </cell>
          <cell r="C7">
            <v>-2.6723184374999998E-10</v>
          </cell>
          <cell r="D7">
            <v>2.5431042007571743E-11</v>
          </cell>
        </row>
      </sheetData>
      <sheetData sheetId="12">
        <row r="7">
          <cell r="A7">
            <v>8.4244860042735007E-13</v>
          </cell>
          <cell r="B7">
            <v>3.0721603935546837E-12</v>
          </cell>
          <cell r="C7">
            <v>-3.8156550506912468E-10</v>
          </cell>
          <cell r="D7">
            <v>3.4244937382628008E-11</v>
          </cell>
        </row>
      </sheetData>
      <sheetData sheetId="13">
        <row r="7">
          <cell r="A7">
            <v>-6.4314266190476201E-13</v>
          </cell>
          <cell r="B7">
            <v>2.861840997767011E-12</v>
          </cell>
          <cell r="C7">
            <v>-5.4918595783132552E-10</v>
          </cell>
          <cell r="D7">
            <v>4.7031688465556471E-11</v>
          </cell>
        </row>
      </sheetData>
      <sheetData sheetId="14">
        <row r="7">
          <cell r="A7">
            <v>-2.241923128806585E-12</v>
          </cell>
          <cell r="B7">
            <v>3.9287025952797798E-12</v>
          </cell>
          <cell r="C7">
            <v>-7.9209446153846197E-10</v>
          </cell>
          <cell r="D7">
            <v>7.9816870796821396E-11</v>
          </cell>
        </row>
      </sheetData>
      <sheetData sheetId="15">
        <row r="7">
          <cell r="A7">
            <v>-5.1773709886925827E-12</v>
          </cell>
          <cell r="B7">
            <v>3.8660656804132701E-12</v>
          </cell>
          <cell r="C7">
            <v>-1.1487182718875512E-9</v>
          </cell>
          <cell r="D7">
            <v>1.0935307197923899E-10</v>
          </cell>
        </row>
      </sheetData>
      <sheetData sheetId="16">
        <row r="7">
          <cell r="A7">
            <v>-1.2182442533014353E-11</v>
          </cell>
          <cell r="B7">
            <v>7.355475482014216E-12</v>
          </cell>
          <cell r="C7">
            <v>-1.6407621913875596E-9</v>
          </cell>
          <cell r="D7">
            <v>1.4841465783402949E-10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H14" workbookViewId="0">
      <selection activeCell="A2" sqref="A2:B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8" t="s">
        <v>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6">
      <c r="A2" s="9" t="s">
        <v>53</v>
      </c>
      <c r="B2" s="11" t="s">
        <v>102</v>
      </c>
      <c r="C2" s="36" t="s">
        <v>95</v>
      </c>
      <c r="D2" s="37" t="s">
        <v>93</v>
      </c>
      <c r="E2"/>
      <c r="F2" s="61" t="s">
        <v>7</v>
      </c>
      <c r="G2" s="62"/>
      <c r="H2" s="62"/>
      <c r="I2" s="62"/>
      <c r="J2" s="63"/>
      <c r="K2" s="64" t="s">
        <v>47</v>
      </c>
      <c r="L2" s="62"/>
      <c r="M2" s="62"/>
      <c r="N2" s="63"/>
      <c r="O2" s="64" t="s">
        <v>48</v>
      </c>
      <c r="P2" s="62"/>
      <c r="Q2" s="62"/>
      <c r="R2" s="65"/>
    </row>
    <row r="3" spans="1:18" ht="16">
      <c r="A3" s="41" t="s">
        <v>1</v>
      </c>
      <c r="B3" s="42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3"/>
      <c r="B4" s="44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103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5" t="s">
        <v>60</v>
      </c>
      <c r="F6" s="13">
        <v>3899.4</v>
      </c>
      <c r="G6" s="14">
        <v>700</v>
      </c>
      <c r="H6" s="15"/>
      <c r="I6" s="16">
        <v>964</v>
      </c>
      <c r="J6" s="17">
        <v>22.3</v>
      </c>
      <c r="K6" s="18">
        <v>314</v>
      </c>
      <c r="L6" s="12">
        <f>SQRT(K6)</f>
        <v>17.720045146669349</v>
      </c>
      <c r="M6" s="14">
        <v>100069</v>
      </c>
      <c r="N6" s="23">
        <f>SQRT(M6)</f>
        <v>316.33684578309874</v>
      </c>
      <c r="O6" s="68">
        <f>'[1]700uA'!A7</f>
        <v>-1.2182442533014353E-11</v>
      </c>
      <c r="P6" s="68">
        <f>'[1]700uA'!B7</f>
        <v>7.355475482014216E-12</v>
      </c>
      <c r="Q6" s="68">
        <f>'[1]700uA'!C7</f>
        <v>-1.6407621913875596E-9</v>
      </c>
      <c r="R6" s="68">
        <f>'[1]700uA'!D7</f>
        <v>1.4841465783402949E-10</v>
      </c>
    </row>
    <row r="7" spans="1:18">
      <c r="A7" s="9" t="s">
        <v>3</v>
      </c>
      <c r="B7" s="11">
        <v>4.5</v>
      </c>
      <c r="C7"/>
      <c r="D7"/>
      <c r="E7" s="56"/>
      <c r="F7" s="13">
        <v>3844.2</v>
      </c>
      <c r="G7" s="14">
        <v>690</v>
      </c>
      <c r="H7" s="15"/>
      <c r="I7" s="16">
        <v>964</v>
      </c>
      <c r="J7" s="17">
        <v>22.3</v>
      </c>
      <c r="K7" s="18">
        <v>329</v>
      </c>
      <c r="L7" s="12">
        <f t="shared" ref="L7:L21" si="0">SQRT(K7)</f>
        <v>18.138357147217054</v>
      </c>
      <c r="M7" s="69">
        <v>94045</v>
      </c>
      <c r="N7" s="23">
        <f t="shared" ref="N7:N20" si="1">SQRT(M7)</f>
        <v>306.66757246243043</v>
      </c>
      <c r="O7" s="68">
        <f>'[1]690uA'!A7</f>
        <v>-5.1773709886925827E-12</v>
      </c>
      <c r="P7" s="68">
        <f>'[1]690uA'!B7</f>
        <v>3.8660656804132701E-12</v>
      </c>
      <c r="Q7" s="68">
        <f>'[1]690uA'!C7</f>
        <v>-1.1487182718875512E-9</v>
      </c>
      <c r="R7" s="68">
        <f>'[1]690uA'!D7</f>
        <v>1.0935307197923899E-10</v>
      </c>
    </row>
    <row r="8" spans="1:18">
      <c r="A8" s="9" t="s">
        <v>28</v>
      </c>
      <c r="B8" s="11">
        <v>100</v>
      </c>
      <c r="C8"/>
      <c r="D8"/>
      <c r="E8" s="56"/>
      <c r="F8" s="13">
        <v>3788.8</v>
      </c>
      <c r="G8" s="14">
        <v>680</v>
      </c>
      <c r="H8" s="15"/>
      <c r="I8" s="16">
        <v>964</v>
      </c>
      <c r="J8" s="17">
        <v>22.3</v>
      </c>
      <c r="K8" s="18">
        <v>298</v>
      </c>
      <c r="L8" s="12">
        <f t="shared" si="0"/>
        <v>17.262676501632068</v>
      </c>
      <c r="M8" s="69">
        <v>89815</v>
      </c>
      <c r="N8" s="23">
        <f t="shared" si="1"/>
        <v>299.69150805453262</v>
      </c>
      <c r="O8" s="68">
        <f>'[1]680uA'!A7</f>
        <v>-2.241923128806585E-12</v>
      </c>
      <c r="P8" s="68">
        <f>'[1]680uA'!B7</f>
        <v>3.9287025952797798E-12</v>
      </c>
      <c r="Q8" s="68">
        <f>'[1]680uA'!C7</f>
        <v>-7.9209446153846197E-10</v>
      </c>
      <c r="R8" s="68">
        <f>'[1]680uA'!D7</f>
        <v>7.9816870796821396E-11</v>
      </c>
    </row>
    <row r="9" spans="1:18" ht="15" customHeight="1">
      <c r="A9" s="9" t="s">
        <v>29</v>
      </c>
      <c r="B9" s="11">
        <v>100</v>
      </c>
      <c r="C9" s="4"/>
      <c r="D9" s="6"/>
      <c r="E9" s="56"/>
      <c r="F9" s="13">
        <v>3732.8</v>
      </c>
      <c r="G9" s="14">
        <v>670</v>
      </c>
      <c r="H9" s="15"/>
      <c r="I9" s="16">
        <v>964</v>
      </c>
      <c r="J9" s="17">
        <v>22.3</v>
      </c>
      <c r="K9" s="18">
        <v>264</v>
      </c>
      <c r="L9" s="12">
        <f t="shared" si="0"/>
        <v>16.248076809271922</v>
      </c>
      <c r="M9" s="14">
        <v>85924</v>
      </c>
      <c r="N9" s="23">
        <f t="shared" si="1"/>
        <v>293.12795840724579</v>
      </c>
      <c r="O9" s="68">
        <f>'[1]670uA'!A7</f>
        <v>-6.4314266190476201E-13</v>
      </c>
      <c r="P9" s="68">
        <f>'[1]670uA'!B7</f>
        <v>2.861840997767011E-12</v>
      </c>
      <c r="Q9" s="68">
        <f>'[1]670uA'!C7</f>
        <v>-5.4918595783132552E-10</v>
      </c>
      <c r="R9" s="68">
        <f>'[1]670uA'!D7</f>
        <v>4.7031688465556471E-11</v>
      </c>
    </row>
    <row r="10" spans="1:18">
      <c r="A10" s="41" t="s">
        <v>23</v>
      </c>
      <c r="B10" s="42"/>
      <c r="C10" s="4"/>
      <c r="D10" s="6"/>
      <c r="E10" s="56"/>
      <c r="F10" s="13">
        <v>3678.4</v>
      </c>
      <c r="G10" s="14">
        <v>660</v>
      </c>
      <c r="H10" s="15"/>
      <c r="I10" s="16">
        <v>964</v>
      </c>
      <c r="J10" s="17">
        <v>22.3</v>
      </c>
      <c r="K10" s="18">
        <v>225</v>
      </c>
      <c r="L10" s="12">
        <f t="shared" si="0"/>
        <v>15</v>
      </c>
      <c r="M10" s="14">
        <v>82374</v>
      </c>
      <c r="N10" s="23">
        <f t="shared" si="1"/>
        <v>287.00871066920598</v>
      </c>
      <c r="O10" s="68">
        <f>'[1]660uA'!A7</f>
        <v>8.4244860042735007E-13</v>
      </c>
      <c r="P10" s="68">
        <f>'[1]660uA'!B7</f>
        <v>3.0721603935546837E-12</v>
      </c>
      <c r="Q10" s="68">
        <f>'[1]660uA'!C7</f>
        <v>-3.8156550506912468E-10</v>
      </c>
      <c r="R10" s="68">
        <f>'[1]660uA'!D7</f>
        <v>3.4244937382628008E-11</v>
      </c>
    </row>
    <row r="11" spans="1:18">
      <c r="A11" s="43"/>
      <c r="B11" s="44"/>
      <c r="C11" s="4"/>
      <c r="D11" s="6"/>
      <c r="E11" s="56"/>
      <c r="F11" s="13">
        <v>3622.2</v>
      </c>
      <c r="G11" s="14">
        <v>650</v>
      </c>
      <c r="H11" s="15"/>
      <c r="I11" s="16">
        <v>964</v>
      </c>
      <c r="J11" s="17">
        <v>22.3</v>
      </c>
      <c r="K11" s="18">
        <v>203</v>
      </c>
      <c r="L11" s="12">
        <f t="shared" si="0"/>
        <v>14.247806848775006</v>
      </c>
      <c r="M11" s="14">
        <v>81061</v>
      </c>
      <c r="N11" s="23">
        <f t="shared" si="1"/>
        <v>284.7121353226799</v>
      </c>
      <c r="O11" s="68">
        <f>'[1]650uA'!A7</f>
        <v>1.5638872113821136E-12</v>
      </c>
      <c r="P11" s="68">
        <f>'[1]650uA'!B7</f>
        <v>2.6235423422283822E-12</v>
      </c>
      <c r="Q11" s="68">
        <f>'[1]650uA'!C7</f>
        <v>-2.6723184374999998E-10</v>
      </c>
      <c r="R11" s="68">
        <f>'[1]650uA'!D7</f>
        <v>2.5431042007571743E-11</v>
      </c>
    </row>
    <row r="12" spans="1:18">
      <c r="A12" s="9" t="s">
        <v>57</v>
      </c>
      <c r="B12" s="11" t="s">
        <v>104</v>
      </c>
      <c r="C12" s="4"/>
      <c r="D12" s="6"/>
      <c r="E12" s="56"/>
      <c r="F12" s="13">
        <v>3566.8</v>
      </c>
      <c r="G12" s="14">
        <v>640</v>
      </c>
      <c r="H12" s="15"/>
      <c r="I12" s="16">
        <v>964</v>
      </c>
      <c r="J12" s="17">
        <v>22.3</v>
      </c>
      <c r="K12" s="18">
        <v>151</v>
      </c>
      <c r="L12" s="12">
        <f t="shared" si="0"/>
        <v>12.288205727444508</v>
      </c>
      <c r="M12" s="14">
        <v>79297</v>
      </c>
      <c r="N12" s="23">
        <f t="shared" si="1"/>
        <v>281.59723010001358</v>
      </c>
      <c r="O12" s="68">
        <f>'[1]640uA'!A7</f>
        <v>1.973644434234235E-12</v>
      </c>
      <c r="P12" s="68">
        <f>'[1]640uA'!B7</f>
        <v>2.6971080882190826E-12</v>
      </c>
      <c r="Q12" s="68">
        <f>'[1]640uA'!C7</f>
        <v>-1.8695193446601939E-10</v>
      </c>
      <c r="R12" s="68">
        <f>'[1]640uA'!D7</f>
        <v>1.554399489175965E-11</v>
      </c>
    </row>
    <row r="13" spans="1:18">
      <c r="A13" s="9" t="s">
        <v>45</v>
      </c>
      <c r="B13" s="11">
        <v>42</v>
      </c>
      <c r="C13" s="4"/>
      <c r="D13" s="6"/>
      <c r="E13" s="56"/>
      <c r="F13" s="13">
        <v>3510.8</v>
      </c>
      <c r="G13" s="14">
        <v>630</v>
      </c>
      <c r="H13" s="15"/>
      <c r="I13" s="16">
        <v>964</v>
      </c>
      <c r="J13" s="17">
        <v>22.3</v>
      </c>
      <c r="K13" s="18">
        <v>117</v>
      </c>
      <c r="L13" s="12">
        <f t="shared" si="0"/>
        <v>10.816653826391969</v>
      </c>
      <c r="M13" s="14">
        <v>77360</v>
      </c>
      <c r="N13" s="23">
        <f t="shared" si="1"/>
        <v>278.13665705907948</v>
      </c>
      <c r="O13" s="68">
        <f>'[1]630uA'!A7</f>
        <v>2.4030096822580641E-12</v>
      </c>
      <c r="P13" s="68">
        <f>'[1]630uA'!B7</f>
        <v>2.8436833863577975E-12</v>
      </c>
      <c r="Q13" s="68">
        <f>'[1]630uA'!C7</f>
        <v>-1.3134619234234236E-10</v>
      </c>
      <c r="R13" s="68">
        <f>'[1]630uA'!D7</f>
        <v>1.2000114222087797E-11</v>
      </c>
    </row>
    <row r="14" spans="1:18">
      <c r="A14" s="9" t="s">
        <v>54</v>
      </c>
      <c r="B14" s="11" t="s">
        <v>105</v>
      </c>
      <c r="C14" s="4"/>
      <c r="D14" s="6"/>
      <c r="E14" s="56"/>
      <c r="F14" s="13">
        <v>3455.4</v>
      </c>
      <c r="G14" s="14">
        <v>620</v>
      </c>
      <c r="H14" s="15"/>
      <c r="I14" s="16">
        <v>964</v>
      </c>
      <c r="J14" s="17">
        <v>22.3</v>
      </c>
      <c r="K14" s="18">
        <v>89</v>
      </c>
      <c r="L14" s="12">
        <f t="shared" si="0"/>
        <v>9.4339811320566032</v>
      </c>
      <c r="M14" s="14">
        <v>74372</v>
      </c>
      <c r="N14" s="23">
        <f t="shared" si="1"/>
        <v>272.71230261944544</v>
      </c>
      <c r="O14" s="68">
        <f>'[1]620uA'!A7</f>
        <v>3.5402293644859793E-12</v>
      </c>
      <c r="P14" s="68">
        <f>'[1]620uA'!B7</f>
        <v>2.7306381069680284E-12</v>
      </c>
      <c r="Q14" s="68">
        <f>'[1]620uA'!C7</f>
        <v>-9.169047769784174E-11</v>
      </c>
      <c r="R14" s="68">
        <f>'[1]620uA'!D7</f>
        <v>8.8928995256136585E-12</v>
      </c>
    </row>
    <row r="15" spans="1:18">
      <c r="A15" s="9" t="s">
        <v>55</v>
      </c>
      <c r="B15" s="70">
        <v>2.9375</v>
      </c>
      <c r="C15" s="4"/>
      <c r="D15" s="6"/>
      <c r="E15" s="56"/>
      <c r="F15" s="13">
        <v>3399.6</v>
      </c>
      <c r="G15" s="14">
        <v>610</v>
      </c>
      <c r="H15" s="15"/>
      <c r="I15" s="16">
        <v>964</v>
      </c>
      <c r="J15" s="17">
        <v>22.3</v>
      </c>
      <c r="K15" s="18">
        <v>63</v>
      </c>
      <c r="L15" s="12">
        <f t="shared" si="0"/>
        <v>7.9372539331937721</v>
      </c>
      <c r="M15" s="14">
        <v>69444</v>
      </c>
      <c r="N15" s="23">
        <f t="shared" si="1"/>
        <v>263.52229507197296</v>
      </c>
      <c r="O15" s="68">
        <f>'[1]610uA'!A7</f>
        <v>3.1643622406639022E-12</v>
      </c>
      <c r="P15" s="68">
        <f>'[1]610uA'!B7</f>
        <v>2.6647517849585309E-12</v>
      </c>
      <c r="Q15" s="68">
        <f>'[1]610uA'!C7</f>
        <v>-6.3434641877394655E-11</v>
      </c>
      <c r="R15" s="68">
        <f>'[1]610uA'!D7</f>
        <v>6.9295042407059832E-12</v>
      </c>
    </row>
    <row r="16" spans="1:18">
      <c r="A16" s="9" t="s">
        <v>49</v>
      </c>
      <c r="B16" s="11">
        <v>5</v>
      </c>
      <c r="C16" s="4"/>
      <c r="D16" s="6"/>
      <c r="E16" s="56"/>
      <c r="F16" s="13">
        <v>3344.6</v>
      </c>
      <c r="G16" s="14">
        <v>600</v>
      </c>
      <c r="H16" s="15"/>
      <c r="I16" s="16">
        <v>964</v>
      </c>
      <c r="J16" s="17">
        <v>22.3</v>
      </c>
      <c r="K16" s="18">
        <v>44</v>
      </c>
      <c r="L16" s="12">
        <f t="shared" si="0"/>
        <v>6.6332495807107996</v>
      </c>
      <c r="M16" s="14">
        <v>60795</v>
      </c>
      <c r="N16" s="23">
        <f t="shared" si="1"/>
        <v>246.56642107148329</v>
      </c>
      <c r="O16" s="68">
        <f>'[1]600uA'!A7</f>
        <v>3.1590030987704901E-12</v>
      </c>
      <c r="P16" s="68">
        <f>'[1]600uA'!B7</f>
        <v>2.3791430513343038E-12</v>
      </c>
      <c r="Q16" s="68">
        <f>'[1]600uA'!C7</f>
        <v>-4.3742104038461535E-11</v>
      </c>
      <c r="R16" s="68">
        <f>'[1]600uA'!D7</f>
        <v>5.2322199890160356E-12</v>
      </c>
    </row>
    <row r="17" spans="1:20">
      <c r="A17" s="9" t="s">
        <v>62</v>
      </c>
      <c r="B17" s="11">
        <v>5.6</v>
      </c>
      <c r="C17" s="4"/>
      <c r="D17" s="6"/>
      <c r="E17" s="56"/>
      <c r="F17" s="13">
        <v>3288.6</v>
      </c>
      <c r="G17" s="14">
        <v>590</v>
      </c>
      <c r="H17" s="15"/>
      <c r="I17" s="16">
        <v>964</v>
      </c>
      <c r="J17" s="17">
        <v>22.3</v>
      </c>
      <c r="K17" s="18">
        <v>27</v>
      </c>
      <c r="L17" s="12">
        <f t="shared" si="0"/>
        <v>5.196152422706632</v>
      </c>
      <c r="M17" s="14">
        <v>38775</v>
      </c>
      <c r="N17" s="23">
        <f t="shared" si="1"/>
        <v>196.91368667515218</v>
      </c>
      <c r="O17" s="68">
        <f>'[1]590uA'!A7</f>
        <v>4.1127045682008353E-12</v>
      </c>
      <c r="P17" s="68">
        <f>'[1]590uA'!B7</f>
        <v>2.2583587341730902E-12</v>
      </c>
      <c r="Q17" s="68">
        <f>'[1]590uA'!C7</f>
        <v>-2.9808688318181805E-11</v>
      </c>
      <c r="R17" s="68">
        <f>'[1]590uA'!D7</f>
        <v>4.1088393628775338E-12</v>
      </c>
    </row>
    <row r="18" spans="1:20" ht="14" customHeight="1">
      <c r="A18" s="9" t="s">
        <v>63</v>
      </c>
      <c r="B18" s="11">
        <v>4.63</v>
      </c>
      <c r="C18" s="4"/>
      <c r="D18" s="6"/>
      <c r="E18" s="56"/>
      <c r="F18" s="13">
        <v>3233.6</v>
      </c>
      <c r="G18" s="14">
        <v>580</v>
      </c>
      <c r="H18" s="15"/>
      <c r="I18" s="16">
        <v>964</v>
      </c>
      <c r="J18" s="17">
        <v>22.3</v>
      </c>
      <c r="K18" s="18">
        <v>23</v>
      </c>
      <c r="L18" s="12">
        <f t="shared" si="0"/>
        <v>4.7958315233127191</v>
      </c>
      <c r="M18" s="14">
        <v>27573</v>
      </c>
      <c r="N18" s="23">
        <f t="shared" si="1"/>
        <v>166.05119692432211</v>
      </c>
      <c r="O18" s="68">
        <f>'[1]580uA'!A7</f>
        <v>4.3655745172093025E-12</v>
      </c>
      <c r="P18" s="68">
        <f>'[1]580uA'!B7</f>
        <v>2.4673855082348163E-12</v>
      </c>
      <c r="Q18" s="68">
        <f>'[1]580uA'!C7</f>
        <v>-1.9577456829059828E-11</v>
      </c>
      <c r="R18" s="68">
        <f>'[1]580uA'!D7</f>
        <v>3.479282060949576E-12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56"/>
      <c r="F19" s="13">
        <v>3177.6</v>
      </c>
      <c r="G19" s="14">
        <v>570</v>
      </c>
      <c r="H19" s="15"/>
      <c r="I19" s="16">
        <v>964</v>
      </c>
      <c r="J19" s="17">
        <v>22.3</v>
      </c>
      <c r="K19" s="18">
        <v>22</v>
      </c>
      <c r="L19" s="12">
        <f t="shared" si="0"/>
        <v>4.6904157598234297</v>
      </c>
      <c r="M19" s="14">
        <v>16334</v>
      </c>
      <c r="N19" s="23">
        <f t="shared" si="1"/>
        <v>127.80453826057978</v>
      </c>
      <c r="O19" s="68">
        <f>'[1]570uA'!A7</f>
        <v>5.6338144831111093E-12</v>
      </c>
      <c r="P19" s="68">
        <f>'[1]570uA'!B7</f>
        <v>2.4173443841957519E-12</v>
      </c>
      <c r="Q19" s="68">
        <f>'[1]570uA'!C7</f>
        <v>-1.2846136652719669E-11</v>
      </c>
      <c r="R19" s="68">
        <f>'[1]570uA'!D7</f>
        <v>2.6360710165338778E-12</v>
      </c>
    </row>
    <row r="20" spans="1:20">
      <c r="A20" s="9" t="s">
        <v>65</v>
      </c>
      <c r="B20" s="11">
        <v>0.56000000000000005</v>
      </c>
      <c r="C20" s="4"/>
      <c r="D20" s="6"/>
      <c r="E20" s="56"/>
      <c r="F20" s="13">
        <v>3121.8</v>
      </c>
      <c r="G20" s="14">
        <v>560</v>
      </c>
      <c r="H20" s="15"/>
      <c r="I20" s="16">
        <v>964</v>
      </c>
      <c r="J20" s="17">
        <v>22.3</v>
      </c>
      <c r="K20" s="18">
        <v>15</v>
      </c>
      <c r="L20" s="12">
        <f t="shared" si="0"/>
        <v>3.872983346207417</v>
      </c>
      <c r="M20" s="14">
        <v>5039</v>
      </c>
      <c r="N20" s="23">
        <f t="shared" si="1"/>
        <v>70.985914095685203</v>
      </c>
      <c r="O20" s="68">
        <f>'[1]560uA'!A7</f>
        <v>5.4281956824074013E-12</v>
      </c>
      <c r="P20" s="68">
        <f>'[1]560uA'!B7</f>
        <v>2.4462676131314297E-12</v>
      </c>
      <c r="Q20" s="68">
        <f>'[1]560uA'!C7</f>
        <v>-7.5763023953488403E-12</v>
      </c>
      <c r="R20" s="68">
        <f>'[1]560uA'!D7</f>
        <v>2.362264555724221E-12</v>
      </c>
    </row>
    <row r="21" spans="1:20">
      <c r="A21" s="9" t="s">
        <v>66</v>
      </c>
      <c r="B21" s="11">
        <v>0.438</v>
      </c>
      <c r="C21" s="4"/>
      <c r="D21" s="6"/>
      <c r="E21" s="57"/>
      <c r="F21" s="13">
        <v>3066.8</v>
      </c>
      <c r="G21" s="14">
        <v>550</v>
      </c>
      <c r="H21" s="15"/>
      <c r="I21" s="16">
        <v>964</v>
      </c>
      <c r="J21" s="17">
        <v>22.3</v>
      </c>
      <c r="K21" s="18">
        <v>6</v>
      </c>
      <c r="L21" s="12">
        <f t="shared" si="0"/>
        <v>2.4494897427831779</v>
      </c>
      <c r="M21" s="14">
        <v>504</v>
      </c>
      <c r="N21" s="23">
        <f>SQRT(M21)</f>
        <v>22.449944320643649</v>
      </c>
      <c r="O21" s="68">
        <f>'[1]550uA'!A7</f>
        <v>5.4713171004854348E-12</v>
      </c>
      <c r="P21" s="68">
        <f>'[1]550uA'!B7</f>
        <v>2.488230396624904E-12</v>
      </c>
      <c r="Q21" s="68">
        <f>'[1]550uA'!C7</f>
        <v>-3.6446013713592235E-12</v>
      </c>
      <c r="R21" s="68">
        <f>'[1]550uA'!D7</f>
        <v>2.452585065841559E-12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1"/>
      <c r="K23" s="52"/>
      <c r="L23" s="52"/>
      <c r="M23" s="53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40">
        <v>346</v>
      </c>
      <c r="G24" s="8">
        <v>196</v>
      </c>
      <c r="H24" s="8">
        <v>322</v>
      </c>
      <c r="I24" s="8">
        <v>346</v>
      </c>
      <c r="J24" s="47" t="s">
        <v>41</v>
      </c>
      <c r="K24" s="47"/>
      <c r="L24" s="48">
        <v>1.602E-19</v>
      </c>
      <c r="M24" s="48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40">
        <v>2.9</v>
      </c>
      <c r="G25" s="8">
        <v>1.8</v>
      </c>
      <c r="H25" s="8">
        <v>2.8</v>
      </c>
      <c r="I25" s="8">
        <v>2.9</v>
      </c>
      <c r="J25" s="51"/>
      <c r="K25" s="52"/>
      <c r="L25" s="52"/>
      <c r="M25" s="53"/>
    </row>
    <row r="26" spans="1:20">
      <c r="A26" s="41" t="s">
        <v>0</v>
      </c>
      <c r="B26" s="42"/>
      <c r="D26" s="5"/>
      <c r="E26" s="50" t="s">
        <v>89</v>
      </c>
      <c r="F26" s="50"/>
      <c r="G26" s="50"/>
      <c r="H26" s="50"/>
      <c r="I26" s="50"/>
      <c r="J26" s="50"/>
      <c r="K26" s="50"/>
      <c r="L26" s="50"/>
      <c r="M26" s="50"/>
    </row>
    <row r="27" spans="1:20">
      <c r="A27" s="43"/>
      <c r="B27" s="44"/>
      <c r="E27" s="50"/>
      <c r="F27" s="50"/>
      <c r="G27" s="50"/>
      <c r="H27" s="50"/>
      <c r="I27" s="50"/>
      <c r="J27" s="50"/>
      <c r="K27" s="50"/>
      <c r="L27" s="50"/>
      <c r="M27" s="50"/>
    </row>
    <row r="28" spans="1:20">
      <c r="A28" s="9" t="s">
        <v>56</v>
      </c>
      <c r="B28" s="11" t="s">
        <v>106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696.40126338841151</v>
      </c>
      <c r="F30" s="29">
        <f t="shared" ref="F30:F45" si="3">F6*(AVERAGE($J$6:$J$21)+273.15)/(AVERAGE($I$6:$I$21))*($I$48/$I$49)</f>
        <v>3879.3529806525312</v>
      </c>
      <c r="G30" s="29">
        <f>E30*'Data Summary'!$B$18*(AVERAGE($J$6:$J$21)+273.15)/(AVERAGE($I$6:$I$21))*($I$48/$I$49)</f>
        <v>3207.7613599639394</v>
      </c>
      <c r="H30" s="31">
        <f>(M6-K6)/$B$42</f>
        <v>1662.5833333333333</v>
      </c>
      <c r="I30" s="32">
        <f>(1/$B$42)*SQRT(N6^2+L6^2)</f>
        <v>5.2805460576219456</v>
      </c>
      <c r="J30" s="33">
        <f>Q6-O6</f>
        <v>-1.6285797488545452E-9</v>
      </c>
      <c r="K30" s="33">
        <f>SQRT(P6^2+R6^2)</f>
        <v>1.485968158459614E-10</v>
      </c>
      <c r="L30" s="32">
        <f>ABS(J30)/($H$30*$F$24*$L$24)</f>
        <v>17672.052659588455</v>
      </c>
      <c r="M30" s="33">
        <f>SQRT( ( 1 / ($H$30*$F$24*$L$24 ) )^2 * (K30^2+J30^2*( ($I$30/$H$30)^2+($F$25/$F$24)^2)))</f>
        <v>1620.215719199975</v>
      </c>
    </row>
    <row r="31" spans="1:20">
      <c r="A31" s="9" t="s">
        <v>27</v>
      </c>
      <c r="B31" s="11">
        <v>400</v>
      </c>
      <c r="E31" s="29">
        <f t="shared" si="2"/>
        <v>686.45267391143432</v>
      </c>
      <c r="F31" s="29">
        <f t="shared" si="3"/>
        <v>3824.4367667396159</v>
      </c>
      <c r="G31" s="29">
        <f>E31*'Data Summary'!$B$18*(AVERAGE($J$6:$J$21)+273.15)/(AVERAGE($I$6:$I$21))*($I$48/$I$49)</f>
        <v>3161.9361976787404</v>
      </c>
      <c r="H31" s="31">
        <f>(M7-K7)/$B$42</f>
        <v>1561.9333333333334</v>
      </c>
      <c r="I31" s="32">
        <f t="shared" ref="I31:I45" si="4">(1/$B$42)*SQRT(N7^2+L7^2)</f>
        <v>5.1200585934147282</v>
      </c>
      <c r="J31" s="33">
        <f t="shared" ref="J31:J45" si="5">Q7-O7</f>
        <v>-1.1435409008988585E-9</v>
      </c>
      <c r="K31" s="33">
        <f t="shared" ref="K31:K45" si="6">SQRT(P7^2+R7^2)</f>
        <v>1.094213910309218E-10</v>
      </c>
      <c r="L31" s="32">
        <f>ABS(J31)/($H$30*$F$24*$L$24)</f>
        <v>12408.796703564298</v>
      </c>
      <c r="M31" s="33">
        <f t="shared" ref="M31:M45" si="7">SQRT( ( 1 / ($H$30*$F$24*$L$24 ) )^2 * (K31^2+J31^2*( ($I$30/$H$30)^2+($F$25/$F$24)^2)))</f>
        <v>1192.55170650273</v>
      </c>
    </row>
    <row r="32" spans="1:20">
      <c r="A32" s="41" t="s">
        <v>52</v>
      </c>
      <c r="B32" s="42"/>
      <c r="E32" s="29">
        <f t="shared" si="2"/>
        <v>676.5040844344569</v>
      </c>
      <c r="F32" s="29">
        <f t="shared" si="3"/>
        <v>3769.3215810371621</v>
      </c>
      <c r="G32" s="29">
        <f>E32*'Data Summary'!$B$18*(AVERAGE($J$6:$J$21)+273.15)/(AVERAGE($I$6:$I$21))*($I$48/$I$49)</f>
        <v>3116.111035393541</v>
      </c>
      <c r="H32" s="31">
        <f t="shared" ref="H32:H45" si="8">(M8-K8)/$B$42</f>
        <v>1491.95</v>
      </c>
      <c r="I32" s="32">
        <f t="shared" si="4"/>
        <v>5.0031379042445838</v>
      </c>
      <c r="J32" s="33">
        <f t="shared" si="5"/>
        <v>-7.8985253840965538E-10</v>
      </c>
      <c r="K32" s="33">
        <f t="shared" si="6"/>
        <v>7.9913500535758281E-11</v>
      </c>
      <c r="L32" s="32">
        <f t="shared" ref="L32:L45" si="9">ABS(J32)/($H$30*$F$24*$L$24)</f>
        <v>8570.8517878246785</v>
      </c>
      <c r="M32" s="33">
        <f t="shared" si="7"/>
        <v>870.55392701609503</v>
      </c>
    </row>
    <row r="33" spans="1:14">
      <c r="A33" s="43"/>
      <c r="B33" s="44"/>
      <c r="E33" s="29">
        <f t="shared" si="2"/>
        <v>666.5554949574796</v>
      </c>
      <c r="F33" s="29">
        <f t="shared" si="3"/>
        <v>3713.6094799660896</v>
      </c>
      <c r="G33" s="29">
        <f>E33*'Data Summary'!$B$18*(AVERAGE($J$6:$J$21)+273.15)/(AVERAGE($I$6:$I$21))*($I$48/$I$49)</f>
        <v>3070.285873108342</v>
      </c>
      <c r="H33" s="31">
        <f t="shared" si="8"/>
        <v>1427.6666666666667</v>
      </c>
      <c r="I33" s="32">
        <f t="shared" si="4"/>
        <v>4.8929654720947209</v>
      </c>
      <c r="J33" s="33">
        <f t="shared" si="5"/>
        <v>-5.4854281516942073E-10</v>
      </c>
      <c r="K33" s="33">
        <f t="shared" si="6"/>
        <v>4.7118678396339365E-11</v>
      </c>
      <c r="L33" s="32">
        <f t="shared" si="9"/>
        <v>5952.3505204648709</v>
      </c>
      <c r="M33" s="33">
        <f t="shared" si="7"/>
        <v>514.07041226032254</v>
      </c>
    </row>
    <row r="34" spans="1:14">
      <c r="A34" s="9" t="s">
        <v>56</v>
      </c>
      <c r="B34" s="11" t="s">
        <v>96</v>
      </c>
      <c r="E34" s="29">
        <f t="shared" si="2"/>
        <v>656.60690548050229</v>
      </c>
      <c r="F34" s="29">
        <f t="shared" si="3"/>
        <v>3659.4891532113329</v>
      </c>
      <c r="G34" s="29">
        <f>E34*'Data Summary'!$B$18*(AVERAGE($J$6:$J$21)+273.15)/(AVERAGE($I$6:$I$21))*($I$48/$I$49)</f>
        <v>3024.4607108231426</v>
      </c>
      <c r="H34" s="31">
        <f t="shared" si="8"/>
        <v>1369.15</v>
      </c>
      <c r="I34" s="32">
        <f t="shared" si="4"/>
        <v>4.7900069589371856</v>
      </c>
      <c r="J34" s="33">
        <f t="shared" si="5"/>
        <v>-3.8240795366955202E-10</v>
      </c>
      <c r="K34" s="33">
        <f t="shared" si="6"/>
        <v>3.4382465092308887E-11</v>
      </c>
      <c r="L34" s="32">
        <f t="shared" si="9"/>
        <v>4149.5870862000775</v>
      </c>
      <c r="M34" s="33">
        <f t="shared" si="7"/>
        <v>374.94047358616018</v>
      </c>
    </row>
    <row r="35" spans="1:14">
      <c r="A35" s="9" t="s">
        <v>20</v>
      </c>
      <c r="B35" s="11" t="s">
        <v>97</v>
      </c>
      <c r="E35" s="29">
        <f t="shared" si="2"/>
        <v>646.65831600352499</v>
      </c>
      <c r="F35" s="29">
        <f t="shared" si="3"/>
        <v>3603.5780803507205</v>
      </c>
      <c r="G35" s="29">
        <f>E35*'Data Summary'!$B$18*(AVERAGE($J$6:$J$21)+273.15)/(AVERAGE($I$6:$I$21))*($I$48/$I$49)</f>
        <v>2978.6355485379436</v>
      </c>
      <c r="H35" s="31">
        <f t="shared" si="8"/>
        <v>1347.6333333333334</v>
      </c>
      <c r="I35" s="32">
        <f t="shared" si="4"/>
        <v>4.7511402140258214</v>
      </c>
      <c r="J35" s="33">
        <f t="shared" si="5"/>
        <v>-2.6879573096138208E-10</v>
      </c>
      <c r="K35" s="33">
        <f t="shared" si="6"/>
        <v>2.5566010091767229E-11</v>
      </c>
      <c r="L35" s="32">
        <f t="shared" si="9"/>
        <v>2916.7575708608247</v>
      </c>
      <c r="M35" s="33">
        <f t="shared" si="7"/>
        <v>278.65111159948589</v>
      </c>
      <c r="N35" s="3"/>
    </row>
    <row r="36" spans="1:14">
      <c r="A36" s="9" t="s">
        <v>21</v>
      </c>
      <c r="B36" s="11" t="s">
        <v>98</v>
      </c>
      <c r="E36" s="29">
        <f t="shared" si="2"/>
        <v>636.70972652654768</v>
      </c>
      <c r="F36" s="29">
        <f t="shared" si="3"/>
        <v>3548.4628946482658</v>
      </c>
      <c r="G36" s="29">
        <f>E36*'Data Summary'!$B$18*(AVERAGE($J$6:$J$21)+273.15)/(AVERAGE($I$6:$I$21))*($I$48/$I$49)</f>
        <v>2932.8103862527441</v>
      </c>
      <c r="H36" s="31">
        <f t="shared" si="8"/>
        <v>1319.1</v>
      </c>
      <c r="I36" s="32">
        <f t="shared" si="4"/>
        <v>4.697753600274166</v>
      </c>
      <c r="J36" s="33">
        <f t="shared" si="5"/>
        <v>-1.8892557890025363E-10</v>
      </c>
      <c r="K36" s="33">
        <f t="shared" si="6"/>
        <v>1.5776253333240655E-11</v>
      </c>
      <c r="L36" s="32">
        <f t="shared" si="9"/>
        <v>2050.0701801166192</v>
      </c>
      <c r="M36" s="33">
        <f t="shared" si="7"/>
        <v>172.17468363509386</v>
      </c>
      <c r="N36" s="3"/>
    </row>
    <row r="37" spans="1:14">
      <c r="A37" s="9" t="s">
        <v>22</v>
      </c>
      <c r="B37" s="11" t="s">
        <v>99</v>
      </c>
      <c r="E37" s="29">
        <f t="shared" si="2"/>
        <v>626.76113704957038</v>
      </c>
      <c r="F37" s="29">
        <f t="shared" si="3"/>
        <v>3492.7507935771928</v>
      </c>
      <c r="G37" s="29">
        <f>E37*'Data Summary'!$B$18*(AVERAGE($J$6:$J$21)+273.15)/(AVERAGE($I$6:$I$21))*($I$48/$I$49)</f>
        <v>2886.9852239675452</v>
      </c>
      <c r="H37" s="31">
        <f t="shared" si="8"/>
        <v>1287.3833333333334</v>
      </c>
      <c r="I37" s="32">
        <f t="shared" si="4"/>
        <v>4.6391150976117075</v>
      </c>
      <c r="J37" s="33">
        <f t="shared" si="5"/>
        <v>-1.3374920202460042E-10</v>
      </c>
      <c r="K37" s="33">
        <f t="shared" si="6"/>
        <v>1.2332448116452839E-11</v>
      </c>
      <c r="L37" s="32">
        <f t="shared" si="9"/>
        <v>1451.3400053139048</v>
      </c>
      <c r="M37" s="33">
        <f t="shared" si="7"/>
        <v>134.45269911906732</v>
      </c>
    </row>
    <row r="38" spans="1:14">
      <c r="A38" s="41" t="s">
        <v>11</v>
      </c>
      <c r="B38" s="42"/>
      <c r="E38" s="29">
        <f t="shared" si="2"/>
        <v>616.81254757259308</v>
      </c>
      <c r="F38" s="29">
        <f t="shared" si="3"/>
        <v>3437.6356078747385</v>
      </c>
      <c r="G38" s="29">
        <f>E38*'Data Summary'!$B$18*(AVERAGE($J$6:$J$21)+273.15)/(AVERAGE($I$6:$I$21))*($I$48/$I$49)</f>
        <v>2841.1600616823466</v>
      </c>
      <c r="H38" s="31">
        <f t="shared" si="8"/>
        <v>1238.05</v>
      </c>
      <c r="I38" s="32">
        <f t="shared" si="4"/>
        <v>4.5479238242423445</v>
      </c>
      <c r="J38" s="33">
        <f t="shared" si="5"/>
        <v>-9.5230707062327715E-11</v>
      </c>
      <c r="K38" s="33">
        <f t="shared" si="6"/>
        <v>9.302690279907505E-12</v>
      </c>
      <c r="L38" s="32">
        <f t="shared" si="9"/>
        <v>1033.3679214659116</v>
      </c>
      <c r="M38" s="33">
        <f t="shared" si="7"/>
        <v>101.36943156900331</v>
      </c>
    </row>
    <row r="39" spans="1:14">
      <c r="A39" s="45"/>
      <c r="B39" s="46"/>
      <c r="E39" s="29">
        <f t="shared" si="2"/>
        <v>606.86395809561577</v>
      </c>
      <c r="F39" s="29">
        <f t="shared" si="3"/>
        <v>3382.1224785932054</v>
      </c>
      <c r="G39" s="29">
        <f>E39*'Data Summary'!$B$18*(AVERAGE($J$6:$J$21)+273.15)/(AVERAGE($I$6:$I$21))*($I$48/$I$49)</f>
        <v>2795.3348993971472</v>
      </c>
      <c r="H39" s="31">
        <f t="shared" si="8"/>
        <v>1156.3499999999999</v>
      </c>
      <c r="I39" s="32">
        <f t="shared" si="4"/>
        <v>4.3940300408622601</v>
      </c>
      <c r="J39" s="33">
        <f t="shared" si="5"/>
        <v>-6.6599004118058553E-11</v>
      </c>
      <c r="K39" s="33">
        <f t="shared" si="6"/>
        <v>7.4242124900491551E-12</v>
      </c>
      <c r="L39" s="32">
        <f t="shared" si="9"/>
        <v>722.67944426932468</v>
      </c>
      <c r="M39" s="33">
        <f t="shared" si="7"/>
        <v>80.821637383029383</v>
      </c>
      <c r="N39" s="3"/>
    </row>
    <row r="40" spans="1:14">
      <c r="A40" s="43"/>
      <c r="B40" s="44"/>
      <c r="E40" s="29">
        <f t="shared" si="2"/>
        <v>596.91536861863847</v>
      </c>
      <c r="F40" s="29">
        <f t="shared" si="3"/>
        <v>3327.4052364698296</v>
      </c>
      <c r="G40" s="29">
        <f>E40*'Data Summary'!$B$18*(AVERAGE($J$6:$J$21)+273.15)/(AVERAGE($I$6:$I$21))*($I$48/$I$49)</f>
        <v>2749.5097371119482</v>
      </c>
      <c r="H40" s="31">
        <f t="shared" si="8"/>
        <v>1012.5166666666667</v>
      </c>
      <c r="I40" s="32">
        <f t="shared" si="4"/>
        <v>4.1109271730623274</v>
      </c>
      <c r="J40" s="33">
        <f t="shared" si="5"/>
        <v>-4.6901107137232023E-11</v>
      </c>
      <c r="K40" s="33">
        <f t="shared" si="6"/>
        <v>5.7477341337409881E-12</v>
      </c>
      <c r="L40" s="32">
        <f t="shared" si="9"/>
        <v>508.93352671560888</v>
      </c>
      <c r="M40" s="33">
        <f t="shared" si="7"/>
        <v>62.536433463505482</v>
      </c>
      <c r="N40" s="3"/>
    </row>
    <row r="41" spans="1:14">
      <c r="A41" s="9" t="s">
        <v>56</v>
      </c>
      <c r="B41" s="11" t="s">
        <v>100</v>
      </c>
      <c r="E41" s="29">
        <f t="shared" si="2"/>
        <v>586.96677914166105</v>
      </c>
      <c r="F41" s="29">
        <f t="shared" si="3"/>
        <v>3271.693135398757</v>
      </c>
      <c r="G41" s="29">
        <f>E41*'Data Summary'!$B$18*(AVERAGE($J$6:$J$21)+273.15)/(AVERAGE($I$6:$I$21))*($I$48/$I$49)</f>
        <v>2703.6845748267483</v>
      </c>
      <c r="H41" s="31">
        <f t="shared" si="8"/>
        <v>645.79999999999995</v>
      </c>
      <c r="I41" s="32">
        <f t="shared" si="4"/>
        <v>3.2830372116887947</v>
      </c>
      <c r="J41" s="33">
        <f t="shared" si="5"/>
        <v>-3.392139288638264E-11</v>
      </c>
      <c r="K41" s="33">
        <f t="shared" si="6"/>
        <v>4.6885760185953836E-12</v>
      </c>
      <c r="L41" s="32">
        <f t="shared" si="9"/>
        <v>368.08798696924202</v>
      </c>
      <c r="M41" s="33">
        <f t="shared" si="7"/>
        <v>50.983559467891425</v>
      </c>
      <c r="N41" s="3"/>
    </row>
    <row r="42" spans="1:14">
      <c r="A42" s="9" t="s">
        <v>24</v>
      </c>
      <c r="B42" s="11">
        <v>60</v>
      </c>
      <c r="E42" s="29">
        <f t="shared" si="2"/>
        <v>577.01818966468386</v>
      </c>
      <c r="F42" s="29">
        <f t="shared" si="3"/>
        <v>3216.9758932753816</v>
      </c>
      <c r="G42" s="29">
        <f>E42*'Data Summary'!$B$18*(AVERAGE($J$6:$J$21)+273.15)/(AVERAGE($I$6:$I$21))*($I$48/$I$49)</f>
        <v>2657.8594125415493</v>
      </c>
      <c r="H42" s="31">
        <f t="shared" si="8"/>
        <v>459.16666666666669</v>
      </c>
      <c r="I42" s="32">
        <f t="shared" si="4"/>
        <v>2.7686739706140111</v>
      </c>
      <c r="J42" s="33">
        <f t="shared" si="5"/>
        <v>-2.3943031346269131E-11</v>
      </c>
      <c r="K42" s="33">
        <f t="shared" si="6"/>
        <v>4.2653716023217382E-12</v>
      </c>
      <c r="L42" s="32">
        <f t="shared" si="9"/>
        <v>259.81074066470899</v>
      </c>
      <c r="M42" s="33">
        <f t="shared" si="7"/>
        <v>46.342966784147869</v>
      </c>
      <c r="N42" s="3"/>
    </row>
    <row r="43" spans="1:14">
      <c r="A43" s="41" t="s">
        <v>12</v>
      </c>
      <c r="B43" s="42"/>
      <c r="E43" s="29">
        <f t="shared" si="2"/>
        <v>567.06960018770656</v>
      </c>
      <c r="F43" s="29">
        <f t="shared" si="3"/>
        <v>3161.2637922043091</v>
      </c>
      <c r="G43" s="29">
        <f>E43*'Data Summary'!$B$18*(AVERAGE($J$6:$J$21)+273.15)/(AVERAGE($I$6:$I$21))*($I$48/$I$49)</f>
        <v>2612.0342502563508</v>
      </c>
      <c r="H43" s="31">
        <f t="shared" si="8"/>
        <v>271.86666666666667</v>
      </c>
      <c r="I43" s="32">
        <f t="shared" si="4"/>
        <v>2.1315096371664222</v>
      </c>
      <c r="J43" s="33">
        <f t="shared" si="5"/>
        <v>-1.8479951135830777E-11</v>
      </c>
      <c r="K43" s="33">
        <f t="shared" si="6"/>
        <v>3.5766498676852185E-12</v>
      </c>
      <c r="L43" s="32">
        <f t="shared" si="9"/>
        <v>200.5297375512134</v>
      </c>
      <c r="M43" s="33">
        <f t="shared" si="7"/>
        <v>38.852557379064109</v>
      </c>
      <c r="N43" s="3"/>
    </row>
    <row r="44" spans="1:14">
      <c r="A44" s="43"/>
      <c r="B44" s="44"/>
      <c r="E44" s="29">
        <f t="shared" si="2"/>
        <v>557.12101071072925</v>
      </c>
      <c r="F44" s="29">
        <f t="shared" si="3"/>
        <v>3105.750662922776</v>
      </c>
      <c r="G44" s="29">
        <f>E44*'Data Summary'!$B$18*(AVERAGE($J$6:$J$21)+273.15)/(AVERAGE($I$6:$I$21))*($I$48/$I$49)</f>
        <v>2566.2090879711518</v>
      </c>
      <c r="H44" s="31">
        <f t="shared" si="8"/>
        <v>83.733333333333334</v>
      </c>
      <c r="I44" s="32">
        <f t="shared" si="4"/>
        <v>1.1848581724784146</v>
      </c>
      <c r="J44" s="33">
        <f t="shared" si="5"/>
        <v>-1.3004498077756242E-11</v>
      </c>
      <c r="K44" s="33">
        <f t="shared" si="6"/>
        <v>3.400664503635531E-12</v>
      </c>
      <c r="L44" s="32">
        <f t="shared" si="9"/>
        <v>141.11447413199471</v>
      </c>
      <c r="M44" s="33">
        <f t="shared" si="7"/>
        <v>36.922977650813962</v>
      </c>
      <c r="N44" s="3"/>
    </row>
    <row r="45" spans="1:14">
      <c r="A45" s="9" t="s">
        <v>13</v>
      </c>
      <c r="B45" s="11" t="s">
        <v>101</v>
      </c>
      <c r="E45" s="29">
        <f t="shared" si="2"/>
        <v>547.17242123375195</v>
      </c>
      <c r="F45" s="29">
        <f t="shared" si="3"/>
        <v>3051.033420799401</v>
      </c>
      <c r="G45" s="29">
        <f>E45*'Data Summary'!$B$18*(AVERAGE($J$6:$J$21)+273.15)/(AVERAGE($I$6:$I$21))*($I$48/$I$49)</f>
        <v>2520.3839256859524</v>
      </c>
      <c r="H45" s="31">
        <f t="shared" si="8"/>
        <v>8.3000000000000007</v>
      </c>
      <c r="I45" s="32">
        <f t="shared" si="4"/>
        <v>0.3763863263545405</v>
      </c>
      <c r="J45" s="33">
        <f t="shared" si="5"/>
        <v>-9.1159184718446583E-12</v>
      </c>
      <c r="K45" s="33">
        <f t="shared" si="6"/>
        <v>3.4937750373882362E-12</v>
      </c>
      <c r="L45" s="32">
        <f t="shared" si="9"/>
        <v>98.918699798558109</v>
      </c>
      <c r="M45" s="33">
        <f t="shared" si="7"/>
        <v>37.922035046644638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49" t="s">
        <v>76</v>
      </c>
      <c r="F47" s="49"/>
      <c r="H47" s="54" t="s">
        <v>86</v>
      </c>
      <c r="I47" s="5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696.401263388412,17672.0526595885,1620.21571919997</v>
      </c>
      <c r="N48" s="3"/>
    </row>
    <row r="49" spans="1:14">
      <c r="A49" s="9" t="s">
        <v>71</v>
      </c>
      <c r="B49" s="11" t="s">
        <v>107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686.452673911434,12408.7967035643,1192.55170650273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964</v>
      </c>
      <c r="L50" s="35" t="str">
        <f t="shared" si="10"/>
        <v>676.504084434457,8570.85178782468,870.553927016095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666.55549495748,5952.35052046487,514.070412260323</v>
      </c>
    </row>
    <row r="52" spans="1:14">
      <c r="E52" s="8" t="s">
        <v>78</v>
      </c>
      <c r="F52" s="30">
        <f>EXP(INDEX(LINEST(LN(L30:L45),E30:E45),1,2))</f>
        <v>5.4376796532721553E-7</v>
      </c>
      <c r="L52" s="35" t="str">
        <f t="shared" si="10"/>
        <v>656.606905480502,4149.58708620008,374.94047358616</v>
      </c>
    </row>
    <row r="53" spans="1:14">
      <c r="E53" s="8" t="s">
        <v>79</v>
      </c>
      <c r="F53" s="30">
        <f>INDEX(LINEST(LN(L30:L45),E30:E45),1)</f>
        <v>3.4681628993405718E-2</v>
      </c>
      <c r="L53" s="35" t="str">
        <f t="shared" si="10"/>
        <v>646.658316003525,2916.75757086082,278.651111599486</v>
      </c>
      <c r="N53" s="3"/>
    </row>
    <row r="54" spans="1:14">
      <c r="L54" s="35" t="str">
        <f t="shared" si="10"/>
        <v>636.709726526548,2050.07018011662,172.174683635094</v>
      </c>
      <c r="N54" s="3"/>
    </row>
    <row r="55" spans="1:14">
      <c r="L55" s="35" t="str">
        <f t="shared" si="10"/>
        <v>626.76113704957,1451.3400053139,134.452699119067</v>
      </c>
      <c r="N55" s="3"/>
    </row>
    <row r="56" spans="1:14">
      <c r="L56" s="35" t="str">
        <f t="shared" si="10"/>
        <v>616.812547572593,1033.36792146591,101.369431569003</v>
      </c>
      <c r="N56" s="3"/>
    </row>
    <row r="57" spans="1:14">
      <c r="L57" s="35" t="str">
        <f t="shared" si="10"/>
        <v>606.863958095616,722.679444269325,80.8216373830294</v>
      </c>
      <c r="N57" s="3"/>
    </row>
    <row r="58" spans="1:14">
      <c r="L58" s="35" t="str">
        <f t="shared" si="10"/>
        <v>596.915368618638,508.933526715609,62.5364334635055</v>
      </c>
      <c r="N58" s="3"/>
    </row>
    <row r="59" spans="1:14">
      <c r="L59" s="35" t="str">
        <f t="shared" si="10"/>
        <v>586.966779141661,368.087986969242,50.9835594678914</v>
      </c>
      <c r="N59" s="3"/>
    </row>
    <row r="60" spans="1:14">
      <c r="L60" s="35" t="str">
        <f t="shared" si="10"/>
        <v>577.018189664684,259.810740664709,46.3429667841479</v>
      </c>
    </row>
    <row r="61" spans="1:14">
      <c r="L61" s="35" t="str">
        <f t="shared" si="10"/>
        <v>567.069600187707,200.529737551213,38.8525573790641</v>
      </c>
    </row>
    <row r="62" spans="1:14">
      <c r="L62" s="35" t="str">
        <f t="shared" si="10"/>
        <v>557.121010710729,141.114474131995,36.922977650814</v>
      </c>
    </row>
    <row r="63" spans="1:14">
      <c r="L63" s="35" t="str">
        <f t="shared" si="10"/>
        <v>547.172421233752,98.9186997985581,37.9220350466446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2018-07-14T09:00:49Z</dcterms:modified>
</cp:coreProperties>
</file>