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9642864A-EAB0-DB43-9E62-1AE642E79393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I31" i="1" l="1"/>
  <c r="I35" i="1"/>
  <c r="I39" i="1"/>
  <c r="I43" i="1"/>
  <c r="H30" i="1"/>
  <c r="I30" i="1"/>
  <c r="E32" i="1"/>
  <c r="E34" i="1"/>
  <c r="E36" i="1"/>
  <c r="E38" i="1"/>
  <c r="E40" i="1"/>
  <c r="G40" i="1" s="1"/>
  <c r="E42" i="1"/>
  <c r="E44" i="1"/>
  <c r="E30" i="1"/>
  <c r="F51" i="1"/>
  <c r="F49" i="1"/>
  <c r="F48" i="1"/>
  <c r="I49" i="1"/>
  <c r="E31" i="1" s="1"/>
  <c r="G32" i="1"/>
  <c r="G36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C7" i="25"/>
  <c r="A7" i="25"/>
  <c r="B7" i="25"/>
  <c r="H31" i="1"/>
  <c r="F50" i="1"/>
  <c r="D7" i="25"/>
  <c r="D7" i="35"/>
  <c r="C7" i="35"/>
  <c r="J42" i="1" s="1"/>
  <c r="L42" i="1" s="1"/>
  <c r="I32" i="1"/>
  <c r="I33" i="1"/>
  <c r="I34" i="1"/>
  <c r="I36" i="1"/>
  <c r="I37" i="1"/>
  <c r="I38" i="1"/>
  <c r="I40" i="1"/>
  <c r="I41" i="1"/>
  <c r="I42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A7" i="27"/>
  <c r="C7" i="29"/>
  <c r="A7" i="29"/>
  <c r="C7" i="30"/>
  <c r="A7" i="30"/>
  <c r="C7" i="31"/>
  <c r="A7" i="31"/>
  <c r="C7" i="32"/>
  <c r="A7" i="32"/>
  <c r="C7" i="33"/>
  <c r="A7" i="33"/>
  <c r="C7" i="34"/>
  <c r="A7" i="34"/>
  <c r="A7" i="35"/>
  <c r="C7" i="36"/>
  <c r="J43" i="1" s="1"/>
  <c r="L43" i="1" s="1"/>
  <c r="A7" i="36"/>
  <c r="C7" i="37"/>
  <c r="J44" i="1" s="1"/>
  <c r="L44" i="1" s="1"/>
  <c r="A7" i="37"/>
  <c r="C7" i="38"/>
  <c r="A7" i="38"/>
  <c r="C7" i="14"/>
  <c r="J30" i="1" s="1"/>
  <c r="L30" i="1" s="1"/>
  <c r="A7" i="14"/>
  <c r="C7" i="26"/>
  <c r="J32" i="1" s="1"/>
  <c r="L32" i="1" s="1"/>
  <c r="A7" i="26"/>
  <c r="C7" i="39"/>
  <c r="J34" i="1" s="1"/>
  <c r="L34" i="1" s="1"/>
  <c r="A7" i="39"/>
  <c r="C7" i="28"/>
  <c r="J35" i="1" s="1"/>
  <c r="L35" i="1" s="1"/>
  <c r="A7" i="28"/>
  <c r="D7" i="14"/>
  <c r="B7" i="14"/>
  <c r="D7" i="26"/>
  <c r="B7" i="26"/>
  <c r="D7" i="27"/>
  <c r="C7" i="27"/>
  <c r="B7" i="27"/>
  <c r="D7" i="39"/>
  <c r="B7" i="39"/>
  <c r="K34" i="1" s="1"/>
  <c r="M34" i="1" s="1"/>
  <c r="D7" i="28"/>
  <c r="B7" i="28"/>
  <c r="K35" i="1" s="1"/>
  <c r="D7" i="29"/>
  <c r="B7" i="29"/>
  <c r="K36" i="1" s="1"/>
  <c r="D7" i="30"/>
  <c r="B7" i="30"/>
  <c r="K37" i="1" s="1"/>
  <c r="D7" i="31"/>
  <c r="B7" i="31"/>
  <c r="K38" i="1" s="1"/>
  <c r="D7" i="32"/>
  <c r="B7" i="32"/>
  <c r="K39" i="1" s="1"/>
  <c r="D7" i="33"/>
  <c r="B7" i="33"/>
  <c r="K40" i="1" s="1"/>
  <c r="D7" i="34"/>
  <c r="B7" i="34"/>
  <c r="K41" i="1" s="1"/>
  <c r="B7" i="35"/>
  <c r="K42" i="1" s="1"/>
  <c r="M42" i="1" s="1"/>
  <c r="D7" i="36"/>
  <c r="B7" i="36"/>
  <c r="D7" i="37"/>
  <c r="B7" i="37"/>
  <c r="B7" i="38"/>
  <c r="K45" i="1" s="1"/>
  <c r="D7" i="38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J39" i="1" l="1"/>
  <c r="L39" i="1" s="1"/>
  <c r="J31" i="1"/>
  <c r="L31" i="1" s="1"/>
  <c r="G31" i="1"/>
  <c r="K32" i="1"/>
  <c r="M32" i="1" s="1"/>
  <c r="J45" i="1"/>
  <c r="L45" i="1" s="1"/>
  <c r="J41" i="1"/>
  <c r="L41" i="1" s="1"/>
  <c r="K44" i="1"/>
  <c r="M44" i="1" s="1"/>
  <c r="L62" i="1" s="1"/>
  <c r="L50" i="1"/>
  <c r="K33" i="1"/>
  <c r="K43" i="1"/>
  <c r="M43" i="1" s="1"/>
  <c r="J33" i="1"/>
  <c r="L33" i="1" s="1"/>
  <c r="K30" i="1"/>
  <c r="J40" i="1"/>
  <c r="L40" i="1" s="1"/>
  <c r="J38" i="1"/>
  <c r="L38" i="1" s="1"/>
  <c r="J36" i="1"/>
  <c r="L36" i="1" s="1"/>
  <c r="K31" i="1"/>
  <c r="M31" i="1" s="1"/>
  <c r="L49" i="1" s="1"/>
  <c r="L60" i="1"/>
  <c r="L52" i="1"/>
  <c r="J37" i="1"/>
  <c r="L37" i="1" s="1"/>
  <c r="M30" i="1"/>
  <c r="L48" i="1" s="1"/>
  <c r="E45" i="1"/>
  <c r="E43" i="1"/>
  <c r="E41" i="1"/>
  <c r="E39" i="1"/>
  <c r="E37" i="1"/>
  <c r="E35" i="1"/>
  <c r="E33" i="1"/>
  <c r="F52" i="1" s="1"/>
  <c r="G44" i="1"/>
  <c r="G30" i="1"/>
  <c r="G42" i="1"/>
  <c r="G38" i="1"/>
  <c r="G34" i="1"/>
  <c r="M41" i="1"/>
  <c r="M39" i="1"/>
  <c r="M35" i="1"/>
  <c r="M33" i="1" l="1"/>
  <c r="F53" i="1"/>
  <c r="M36" i="1"/>
  <c r="L54" i="1" s="1"/>
  <c r="G33" i="1"/>
  <c r="L51" i="1"/>
  <c r="G41" i="1"/>
  <c r="L59" i="1"/>
  <c r="G35" i="1"/>
  <c r="L53" i="1"/>
  <c r="M38" i="1"/>
  <c r="L56" i="1" s="1"/>
  <c r="G39" i="1"/>
  <c r="L57" i="1"/>
  <c r="G43" i="1"/>
  <c r="L61" i="1"/>
  <c r="M37" i="1"/>
  <c r="L55" i="1" s="1"/>
  <c r="M45" i="1"/>
  <c r="L63" i="1" s="1"/>
  <c r="G37" i="1"/>
  <c r="G45" i="1"/>
  <c r="M40" i="1"/>
  <c r="L5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<sst xmlns="http://schemas.openxmlformats.org/spreadsheetml/2006/main" count="456" uniqueCount="110">
  <si>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</si>
  <si>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</si>
  <si>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</si>
  <si>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</si>
  <si>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</si>
  <si>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</si>
  <si>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</si>
  <si>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</si>
  <si>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</si>
  <si>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</si>
  <si>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</si>
  <si>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</si>
  <si>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</si>
  <si>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</si>
  <si>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</si>
  <si>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</si>
  <si>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</si>
  <si>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</si>
  <si>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</si>
  <si>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</si>
  <si>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</si>
  <si>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</si>
  <si>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</si>
  <si>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</si>
  <si>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</si>
  <si>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</si>
  <si>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</si>
  <si>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</si>
  <si>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</si>
  <si>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</si>
  <si>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</si>
  <si>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</si>
  <si>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</si>
  <si>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</si>
  <si>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</si>
  <si>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</si>
  <si>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</si>
  <si>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</si>
  <si>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</si>
  <si>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</si>
  <si>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</si>
  <si>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</si>
  <si>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</si>
  <si>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</si>
  <si>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</si>
  <si>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</si>
  <si>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</si>
  <si>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</si>
  <si>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</si>
  <si>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</si>
  <si>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</si>
  <si>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</si>
  <si>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</si>
  <si>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</si>
  <si>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</si>
  <si>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</si>
  <si>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</si>
  <si>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</si>
  <si>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</si>
  <si>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</si>
  <si>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</si>
  <si>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</si>
  <si>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</si>
  <si>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</si>
  <si>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</si>
  <si>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</si>
  <si>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</si>
  <si>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</si>
  <si>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</si>
  <si>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</si>
  <si>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</si>
  <si>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</si>
  <si>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</si>
  <si>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</si>
  <si>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</si>
  <si>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</si>
  <si>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</si>
  <si>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</si>
  <si>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</si>
  <si>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</si>
  <si>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</si>
  <si>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</si>
  <si>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</si>
  <si>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</si>
  <si>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</si>
  <si>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</si>
  <si>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</si>
  <si>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</si>
  <si>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</si>
  <si>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</si>
  <si>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</si>
  <si>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</si>
  <si>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</si>
  <si>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</si>
  <si>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</si>
  <si>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</si>
  <si>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474 Timing Filter Amp - ORTEC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</si>
  <si>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</si>
  <si>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</si>
  <si>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</si>
  <si>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</si>
  <si>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</si>
  <si>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</si>
  <si>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</si>
  <si>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</si>
  <si>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</si>
  <si>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</si>
  <si>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</si>
  <si>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GE11-X-S-PAKISTAN-0001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</si>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</sst>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1" fillId="3" borderId="1" xfId="0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333.89261044411541</c:v>
                  </c:pt>
                  <c:pt idx="1">
                    <c:v>231.67117542862917</c:v>
                  </c:pt>
                  <c:pt idx="2">
                    <c:v>157.78735398281094</c:v>
                  </c:pt>
                  <c:pt idx="3">
                    <c:v>104.84623043698441</c:v>
                  </c:pt>
                  <c:pt idx="4">
                    <c:v>69.738762916989401</c:v>
                  </c:pt>
                  <c:pt idx="5">
                    <c:v>47.505121555689946</c:v>
                  </c:pt>
                  <c:pt idx="6">
                    <c:v>34.282442079862705</c:v>
                  </c:pt>
                  <c:pt idx="7">
                    <c:v>23.678578690662388</c:v>
                  </c:pt>
                  <c:pt idx="8">
                    <c:v>17.531144907482538</c:v>
                  </c:pt>
                  <c:pt idx="9">
                    <c:v>12.085776298830755</c:v>
                  </c:pt>
                  <c:pt idx="10">
                    <c:v>8.7464925098668171</c:v>
                  </c:pt>
                  <c:pt idx="11">
                    <c:v>6.3149966657214129</c:v>
                  </c:pt>
                  <c:pt idx="12">
                    <c:v>5.6649196834594564</c:v>
                  </c:pt>
                  <c:pt idx="13">
                    <c:v>4.1190376076076145</c:v>
                  </c:pt>
                  <c:pt idx="14">
                    <c:v>3.5826886715331199</c:v>
                  </c:pt>
                  <c:pt idx="15">
                    <c:v>3.1154990537318423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333.89261044411541</c:v>
                  </c:pt>
                  <c:pt idx="1">
                    <c:v>231.67117542862917</c:v>
                  </c:pt>
                  <c:pt idx="2">
                    <c:v>157.78735398281094</c:v>
                  </c:pt>
                  <c:pt idx="3">
                    <c:v>104.84623043698441</c:v>
                  </c:pt>
                  <c:pt idx="4">
                    <c:v>69.738762916989401</c:v>
                  </c:pt>
                  <c:pt idx="5">
                    <c:v>47.505121555689946</c:v>
                  </c:pt>
                  <c:pt idx="6">
                    <c:v>34.282442079862705</c:v>
                  </c:pt>
                  <c:pt idx="7">
                    <c:v>23.678578690662388</c:v>
                  </c:pt>
                  <c:pt idx="8">
                    <c:v>17.531144907482538</c:v>
                  </c:pt>
                  <c:pt idx="9">
                    <c:v>12.085776298830755</c:v>
                  </c:pt>
                  <c:pt idx="10">
                    <c:v>8.7464925098668171</c:v>
                  </c:pt>
                  <c:pt idx="11">
                    <c:v>6.3149966657214129</c:v>
                  </c:pt>
                  <c:pt idx="12">
                    <c:v>5.6649196834594564</c:v>
                  </c:pt>
                  <c:pt idx="13">
                    <c:v>4.1190376076076145</c:v>
                  </c:pt>
                  <c:pt idx="14">
                    <c:v>3.5826886715331199</c:v>
                  </c:pt>
                  <c:pt idx="15">
                    <c:v>3.1154990537318423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28568.362607869829</c:v>
                </c:pt>
                <c:pt idx="1">
                  <c:v>19837.366489236796</c:v>
                </c:pt>
                <c:pt idx="2">
                  <c:v>13510.643886969016</c:v>
                </c:pt>
                <c:pt idx="3">
                  <c:v>9049.4335980190044</c:v>
                </c:pt>
                <c:pt idx="4">
                  <c:v>6264.91307190715</c:v>
                </c:pt>
                <c:pt idx="5">
                  <c:v>4292.9856331613182</c:v>
                </c:pt>
                <c:pt idx="6">
                  <c:v>2961.7225021980321</c:v>
                </c:pt>
                <c:pt idx="7">
                  <c:v>2062.4088393466159</c:v>
                </c:pt>
                <c:pt idx="8">
                  <c:v>1469.4309485272036</c:v>
                </c:pt>
                <c:pt idx="9">
                  <c:v>1019.1449244368871</c:v>
                </c:pt>
                <c:pt idx="10">
                  <c:v>706.0653959989728</c:v>
                </c:pt>
                <c:pt idx="11">
                  <c:v>503.21756392503033</c:v>
                </c:pt>
                <c:pt idx="12">
                  <c:v>350.27584353224324</c:v>
                </c:pt>
                <c:pt idx="13">
                  <c:v>260.07727461397138</c:v>
                </c:pt>
                <c:pt idx="14">
                  <c:v>194.94485736491077</c:v>
                </c:pt>
                <c:pt idx="15">
                  <c:v>122.82840619397852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91512"/>
        <c:axId val="-202291436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4.9343748900499609</c:v>
                  </c:pt>
                  <c:pt idx="1">
                    <c:v>4.9270511803038266</c:v>
                  </c:pt>
                  <c:pt idx="2">
                    <c:v>5.2281290471193733</c:v>
                  </c:pt>
                  <c:pt idx="3">
                    <c:v>4.9513185673672382</c:v>
                  </c:pt>
                  <c:pt idx="4">
                    <c:v>4.8553235388248499</c:v>
                  </c:pt>
                  <c:pt idx="5">
                    <c:v>4.7236403099492845</c:v>
                  </c:pt>
                  <c:pt idx="6">
                    <c:v>4.4017357687368941</c:v>
                  </c:pt>
                  <c:pt idx="7">
                    <c:v>4.2224926813961963</c:v>
                  </c:pt>
                  <c:pt idx="8">
                    <c:v>4.1402495898999456</c:v>
                  </c:pt>
                  <c:pt idx="9">
                    <c:v>3.9433488306260709</c:v>
                  </c:pt>
                  <c:pt idx="10">
                    <c:v>3.5180092223996353</c:v>
                  </c:pt>
                  <c:pt idx="11">
                    <c:v>2.7600825269465323</c:v>
                  </c:pt>
                  <c:pt idx="12">
                    <c:v>2.2897719440056807</c:v>
                  </c:pt>
                  <c:pt idx="13">
                    <c:v>1.5154757228892408</c:v>
                  </c:pt>
                  <c:pt idx="14">
                    <c:v>0.58878405775518983</c:v>
                  </c:pt>
                  <c:pt idx="15">
                    <c:v>7.9930525388545323E-2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4.9343748900499609</c:v>
                  </c:pt>
                  <c:pt idx="1">
                    <c:v>4.9270511803038266</c:v>
                  </c:pt>
                  <c:pt idx="2">
                    <c:v>5.2281290471193733</c:v>
                  </c:pt>
                  <c:pt idx="3">
                    <c:v>4.9513185673672382</c:v>
                  </c:pt>
                  <c:pt idx="4">
                    <c:v>4.8553235388248499</c:v>
                  </c:pt>
                  <c:pt idx="5">
                    <c:v>4.7236403099492845</c:v>
                  </c:pt>
                  <c:pt idx="6">
                    <c:v>4.4017357687368941</c:v>
                  </c:pt>
                  <c:pt idx="7">
                    <c:v>4.2224926813961963</c:v>
                  </c:pt>
                  <c:pt idx="8">
                    <c:v>4.1402495898999456</c:v>
                  </c:pt>
                  <c:pt idx="9">
                    <c:v>3.9433488306260709</c:v>
                  </c:pt>
                  <c:pt idx="10">
                    <c:v>3.5180092223996353</c:v>
                  </c:pt>
                  <c:pt idx="11">
                    <c:v>2.7600825269465323</c:v>
                  </c:pt>
                  <c:pt idx="12">
                    <c:v>2.2897719440056807</c:v>
                  </c:pt>
                  <c:pt idx="13">
                    <c:v>1.5154757228892408</c:v>
                  </c:pt>
                  <c:pt idx="14">
                    <c:v>0.58878405775518983</c:v>
                  </c:pt>
                  <c:pt idx="15">
                    <c:v>7.9930525388545323E-2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1450.75</c:v>
                </c:pt>
                <c:pt idx="1">
                  <c:v>1446.4833333333333</c:v>
                </c:pt>
                <c:pt idx="2">
                  <c:v>1630.1</c:v>
                </c:pt>
                <c:pt idx="3">
                  <c:v>1463.9</c:v>
                </c:pt>
                <c:pt idx="4">
                  <c:v>1408.45</c:v>
                </c:pt>
                <c:pt idx="5">
                  <c:v>1333.3666666666666</c:v>
                </c:pt>
                <c:pt idx="6">
                  <c:v>1158.8499999999999</c:v>
                </c:pt>
                <c:pt idx="7">
                  <c:v>1066.7666666666667</c:v>
                </c:pt>
                <c:pt idx="8">
                  <c:v>1026.4000000000001</c:v>
                </c:pt>
                <c:pt idx="9">
                  <c:v>931.26666666666665</c:v>
                </c:pt>
                <c:pt idx="10">
                  <c:v>741.41666666666663</c:v>
                </c:pt>
                <c:pt idx="11">
                  <c:v>456.31666666666666</c:v>
                </c:pt>
                <c:pt idx="12">
                  <c:v>314.18333333333334</c:v>
                </c:pt>
                <c:pt idx="13">
                  <c:v>137.69999999999999</c:v>
                </c:pt>
                <c:pt idx="14">
                  <c:v>20.7</c:v>
                </c:pt>
                <c:pt idx="15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306904"/>
        <c:axId val="-2074193864"/>
      </c:scatterChart>
      <c:valAx>
        <c:axId val="-210149151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914360"/>
        <c:crosses val="autoZero"/>
        <c:crossBetween val="midCat"/>
      </c:valAx>
      <c:valAx>
        <c:axId val="-202291436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91512"/>
        <c:crosses val="autoZero"/>
        <c:crossBetween val="midCat"/>
      </c:valAx>
      <c:valAx>
        <c:axId val="-2074193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23306904"/>
        <c:crosses val="max"/>
        <c:crossBetween val="midCat"/>
      </c:valAx>
      <c:valAx>
        <c:axId val="-202330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419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S-PAKISTAN-0001_QC5_201802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 refreshError="1"/>
      <sheetData sheetId="1">
        <row r="7">
          <cell r="A7">
            <v>1.6780177044999993E-12</v>
          </cell>
          <cell r="B7">
            <v>1.4989444685208797E-13</v>
          </cell>
          <cell r="C7">
            <v>-8.1990949300000047E-12</v>
          </cell>
          <cell r="D7">
            <v>1.7976291754577631E-13</v>
          </cell>
        </row>
      </sheetData>
      <sheetData sheetId="2">
        <row r="7">
          <cell r="A7">
            <v>2.4988367005E-12</v>
          </cell>
          <cell r="B7">
            <v>1.5809696149830411E-13</v>
          </cell>
          <cell r="C7">
            <v>-1.3177441885E-11</v>
          </cell>
          <cell r="D7">
            <v>1.9467757042686413E-13</v>
          </cell>
        </row>
      </sheetData>
      <sheetData sheetId="3">
        <row r="7">
          <cell r="A7">
            <v>1.9008438979999993E-12</v>
          </cell>
          <cell r="B7">
            <v>1.6878682976461348E-13</v>
          </cell>
          <cell r="C7">
            <v>-1.9012987150000001E-11</v>
          </cell>
          <cell r="D7">
            <v>2.1315872903346625E-13</v>
          </cell>
        </row>
      </sheetData>
      <sheetData sheetId="4">
        <row r="7">
          <cell r="A7">
            <v>1.0220446724999995E-12</v>
          </cell>
          <cell r="B7">
            <v>2.7814801915859178E-13</v>
          </cell>
          <cell r="C7">
            <v>-2.7145006149999993E-11</v>
          </cell>
          <cell r="D7">
            <v>2.554129285830502E-13</v>
          </cell>
        </row>
      </sheetData>
      <sheetData sheetId="5">
        <row r="7">
          <cell r="A7">
            <v>7.8443920200000002E-13</v>
          </cell>
          <cell r="B7">
            <v>1.7517445179548412E-13</v>
          </cell>
          <cell r="C7">
            <v>-3.968125365000001E-11</v>
          </cell>
          <cell r="D7">
            <v>3.053090263958136E-13</v>
          </cell>
        </row>
      </sheetData>
      <sheetData sheetId="6">
        <row r="7">
          <cell r="A7">
            <v>1.0743405994999998E-12</v>
          </cell>
          <cell r="B7">
            <v>1.7175367200432795E-13</v>
          </cell>
          <cell r="C7">
            <v>-5.570313995000001E-11</v>
          </cell>
          <cell r="D7">
            <v>4.4881139716096284E-13</v>
          </cell>
        </row>
      </sheetData>
      <sheetData sheetId="7">
        <row r="7">
          <cell r="A7">
            <v>8.8220981700000049E-13</v>
          </cell>
          <cell r="B7">
            <v>1.5550041812585293E-13</v>
          </cell>
          <cell r="C7">
            <v>-8.1071220349999999E-11</v>
          </cell>
          <cell r="D7">
            <v>6.0894976466150595E-13</v>
          </cell>
        </row>
      </sheetData>
      <sheetData sheetId="8">
        <row r="7">
          <cell r="A7">
            <v>3.3423928799999987E-13</v>
          </cell>
          <cell r="B7">
            <v>1.8219797263268317E-13</v>
          </cell>
          <cell r="C7">
            <v>-1.1782845154999998E-10</v>
          </cell>
          <cell r="D7">
            <v>9.0100705783034586E-13</v>
          </cell>
        </row>
      </sheetData>
      <sheetData sheetId="9">
        <row r="7">
          <cell r="A7">
            <v>-3.7744029100000001E-13</v>
          </cell>
          <cell r="B7">
            <v>1.841024844699275E-13</v>
          </cell>
          <cell r="C7">
            <v>-1.6622380300000003E-10</v>
          </cell>
          <cell r="D7">
            <v>1.1581211936055516E-12</v>
          </cell>
        </row>
      </sheetData>
      <sheetData sheetId="10">
        <row r="7">
          <cell r="A7">
            <v>-6.2073013599999914E-13</v>
          </cell>
          <cell r="B7">
            <v>1.9739043865400413E-13</v>
          </cell>
          <cell r="C7">
            <v>-2.3878442250000013E-10</v>
          </cell>
          <cell r="D7">
            <v>1.7088059445223419E-12</v>
          </cell>
        </row>
      </sheetData>
      <sheetData sheetId="11">
        <row r="7">
          <cell r="A7">
            <v>-1.4938450070000009E-12</v>
          </cell>
          <cell r="B7">
            <v>1.966110673356223E-13</v>
          </cell>
          <cell r="C7">
            <v>-3.4670961349999996E-10</v>
          </cell>
          <cell r="D7">
            <v>2.1917366341919684E-12</v>
          </cell>
        </row>
      </sheetData>
      <sheetData sheetId="12">
        <row r="7">
          <cell r="A7">
            <v>-2.0281731745000009E-12</v>
          </cell>
          <cell r="B7">
            <v>2.1249221449136319E-13</v>
          </cell>
          <cell r="C7">
            <v>-5.0581434099999998E-10</v>
          </cell>
          <cell r="D7">
            <v>3.2616945586522666E-12</v>
          </cell>
        </row>
      </sheetData>
      <sheetData sheetId="13">
        <row r="7">
          <cell r="A7">
            <v>-2.4067504040000005E-12</v>
          </cell>
          <cell r="B7">
            <v>2.5309654916647945E-13</v>
          </cell>
          <cell r="C7">
            <v>-7.3010710650000023E-10</v>
          </cell>
          <cell r="D7">
            <v>5.2623848422495414E-12</v>
          </cell>
        </row>
      </sheetData>
      <sheetData sheetId="14">
        <row r="7">
          <cell r="A7">
            <v>-3.5083757610000025E-12</v>
          </cell>
          <cell r="B7">
            <v>3.123190132396516E-13</v>
          </cell>
          <cell r="C7">
            <v>-1.089952103E-9</v>
          </cell>
          <cell r="D7">
            <v>8.0200067427859212E-12</v>
          </cell>
        </row>
      </sheetData>
      <sheetData sheetId="15">
        <row r="7">
          <cell r="A7">
            <v>-4.8771653064999994E-12</v>
          </cell>
          <cell r="B7">
            <v>3.9217922446550037E-13</v>
          </cell>
          <cell r="C7">
            <v>-1.6000774065000001E-9</v>
          </cell>
          <cell r="D7">
            <v>1.1777435035821512E-11</v>
          </cell>
        </row>
      </sheetData>
      <sheetData sheetId="16">
        <row r="7">
          <cell r="A7">
            <v>-8.4980911234999973E-12</v>
          </cell>
          <cell r="B7">
            <v>5.6548653538683946E-13</v>
          </cell>
          <cell r="C7">
            <v>-2.3057918849999985E-9</v>
          </cell>
          <cell r="D7">
            <v>1.6993579949389426E-11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A3" workbookViewId="0">
      <selection activeCell="A2" sqref="A2:B5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60" t="s">
        <v>81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6">
      <c r="A2" s="9" t="s">
        <v>53</v>
      </c>
      <c r="B2" s="11"/>
      <c r="C2" s="36" t="s">
        <v>95</v>
      </c>
      <c r="D2" s="37" t="s">
        <v>93</v>
      </c>
      <c r="E2"/>
      <c r="F2" s="63" t="s">
        <v>7</v>
      </c>
      <c r="G2" s="64"/>
      <c r="H2" s="64"/>
      <c r="I2" s="64"/>
      <c r="J2" s="65"/>
      <c r="K2" s="66" t="s">
        <v>47</v>
      </c>
      <c r="L2" s="64"/>
      <c r="M2" s="64"/>
      <c r="N2" s="65"/>
      <c r="O2" s="66" t="s">
        <v>48</v>
      </c>
      <c r="P2" s="64"/>
      <c r="Q2" s="64"/>
      <c r="R2" s="67"/>
    </row>
    <row r="3" spans="1:18" ht="16">
      <c r="A3" s="43" t="s">
        <v>1</v>
      </c>
      <c r="B3" s="44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5"/>
      <c r="B4" s="4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57" t="s">
        <v>60</v>
      </c>
      <c r="F6" s="13"/>
      <c r="G6" s="14">
        <v>700</v>
      </c>
      <c r="H6" s="15"/>
      <c r="I6" s="16"/>
      <c r="J6" s="17"/>
      <c r="K6" s="18">
        <v>304</v>
      </c>
      <c r="L6" s="12">
        <f>SQRT(K6)</f>
        <v>17.435595774162696</v>
      </c>
      <c r="M6" s="14">
        <v>87349</v>
      </c>
      <c r="N6" s="23">
        <f>SQRT(M6)</f>
        <v>295.54864235858031</v>
      </c>
      <c r="O6" s="40">
        <f>'[1]700uA'!A7</f>
        <v>-8.4980911234999973E-12</v>
      </c>
      <c r="P6" s="12">
        <f>'[1]700uA'!B7</f>
        <v>5.6548653538683946E-13</v>
      </c>
      <c r="Q6" s="41">
        <f>'[1]700uA'!C7</f>
        <v>-2.3057918849999985E-9</v>
      </c>
      <c r="R6" s="41">
        <f>'[1]700uA'!D7</f>
        <v>1.6993579949389426E-11</v>
      </c>
    </row>
    <row r="7" spans="1:18">
      <c r="A7" s="9" t="s">
        <v>3</v>
      </c>
      <c r="B7" s="11">
        <v>4</v>
      </c>
      <c r="C7"/>
      <c r="D7"/>
      <c r="E7" s="58"/>
      <c r="F7" s="13"/>
      <c r="G7" s="14">
        <v>690</v>
      </c>
      <c r="H7" s="15"/>
      <c r="I7" s="16"/>
      <c r="J7" s="17"/>
      <c r="K7" s="18">
        <v>302</v>
      </c>
      <c r="L7" s="12">
        <f t="shared" ref="L7:L21" si="0">SQRT(K7)</f>
        <v>17.378147196982766</v>
      </c>
      <c r="M7" s="18">
        <v>87091</v>
      </c>
      <c r="N7" s="23">
        <f t="shared" ref="N7:N21" si="1">SQRT(M7)</f>
        <v>295.1118432052499</v>
      </c>
      <c r="O7" s="40">
        <f>'[1]690uA'!A7</f>
        <v>-4.8771653064999994E-12</v>
      </c>
      <c r="P7" s="41">
        <f>'[1]690uA'!B7</f>
        <v>3.9217922446550037E-13</v>
      </c>
      <c r="Q7" s="41">
        <f>'[1]690uA'!C7</f>
        <v>-1.6000774065000001E-9</v>
      </c>
      <c r="R7" s="41">
        <f>'[1]690uA'!D7</f>
        <v>1.1777435035821512E-11</v>
      </c>
    </row>
    <row r="8" spans="1:18">
      <c r="A8" s="9" t="s">
        <v>28</v>
      </c>
      <c r="B8" s="11">
        <v>500</v>
      </c>
      <c r="C8"/>
      <c r="D8"/>
      <c r="E8" s="58"/>
      <c r="F8" s="13"/>
      <c r="G8" s="14">
        <v>680</v>
      </c>
      <c r="H8" s="15"/>
      <c r="I8" s="16"/>
      <c r="J8" s="17"/>
      <c r="K8" s="18">
        <v>297</v>
      </c>
      <c r="L8" s="12">
        <f t="shared" si="0"/>
        <v>17.233687939614086</v>
      </c>
      <c r="M8" s="14">
        <v>98103</v>
      </c>
      <c r="N8" s="23">
        <f t="shared" si="1"/>
        <v>313.213984362129</v>
      </c>
      <c r="O8" s="40">
        <f>'[1]680uA'!A7</f>
        <v>-3.5083757610000025E-12</v>
      </c>
      <c r="P8" s="41">
        <f>'[1]680uA'!B7</f>
        <v>3.123190132396516E-13</v>
      </c>
      <c r="Q8" s="41">
        <f>'[1]680uA'!C7</f>
        <v>-1.089952103E-9</v>
      </c>
      <c r="R8" s="41">
        <f>'[1]680uA'!D7</f>
        <v>8.0200067427859212E-12</v>
      </c>
    </row>
    <row r="9" spans="1:18" ht="15" customHeight="1">
      <c r="A9" s="9" t="s">
        <v>29</v>
      </c>
      <c r="B9" s="11">
        <v>500</v>
      </c>
      <c r="C9" s="4"/>
      <c r="D9" s="6"/>
      <c r="E9" s="58"/>
      <c r="F9" s="13"/>
      <c r="G9" s="14">
        <v>670</v>
      </c>
      <c r="H9" s="15"/>
      <c r="I9" s="16"/>
      <c r="J9" s="17"/>
      <c r="K9" s="18">
        <v>211</v>
      </c>
      <c r="L9" s="12">
        <f t="shared" si="0"/>
        <v>14.52583904633395</v>
      </c>
      <c r="M9" s="14">
        <v>88045</v>
      </c>
      <c r="N9" s="23">
        <f t="shared" si="1"/>
        <v>296.72377727442068</v>
      </c>
      <c r="O9" s="40">
        <f>'[1]670uA'!A7</f>
        <v>-2.4067504040000005E-12</v>
      </c>
      <c r="P9" s="41">
        <f>'[1]670uA'!B7</f>
        <v>2.5309654916647945E-13</v>
      </c>
      <c r="Q9" s="41">
        <f>'[1]670uA'!C7</f>
        <v>-7.3010710650000023E-10</v>
      </c>
      <c r="R9" s="41">
        <f>'[1]670uA'!D7</f>
        <v>5.2623848422495414E-12</v>
      </c>
    </row>
    <row r="10" spans="1:18">
      <c r="A10" s="43" t="s">
        <v>23</v>
      </c>
      <c r="B10" s="44"/>
      <c r="C10" s="4"/>
      <c r="D10" s="6"/>
      <c r="E10" s="58"/>
      <c r="F10" s="13"/>
      <c r="G10" s="14">
        <v>660</v>
      </c>
      <c r="H10" s="15"/>
      <c r="I10" s="16"/>
      <c r="J10" s="17"/>
      <c r="K10" s="18">
        <v>180</v>
      </c>
      <c r="L10" s="12">
        <f t="shared" si="0"/>
        <v>13.416407864998739</v>
      </c>
      <c r="M10" s="14">
        <v>84687</v>
      </c>
      <c r="N10" s="23">
        <f t="shared" si="1"/>
        <v>291.0103090957432</v>
      </c>
      <c r="O10" s="40">
        <f>'[1]660uA'!A7</f>
        <v>-2.0281731745000009E-12</v>
      </c>
      <c r="P10" s="41">
        <f>'[1]660uA'!B7</f>
        <v>2.1249221449136319E-13</v>
      </c>
      <c r="Q10" s="41">
        <f>'[1]660uA'!C7</f>
        <v>-5.0581434099999998E-10</v>
      </c>
      <c r="R10" s="41">
        <f>'[1]660uA'!D7</f>
        <v>3.2616945586522666E-12</v>
      </c>
    </row>
    <row r="11" spans="1:18">
      <c r="A11" s="45"/>
      <c r="B11" s="46"/>
      <c r="C11" s="4"/>
      <c r="D11" s="6"/>
      <c r="E11" s="58"/>
      <c r="F11" s="13"/>
      <c r="G11" s="14">
        <v>650</v>
      </c>
      <c r="H11" s="15"/>
      <c r="I11" s="16"/>
      <c r="J11" s="17"/>
      <c r="K11" s="18">
        <v>162</v>
      </c>
      <c r="L11" s="12">
        <f t="shared" si="0"/>
        <v>12.727922061357855</v>
      </c>
      <c r="M11" s="14">
        <v>80164</v>
      </c>
      <c r="N11" s="23">
        <f t="shared" si="1"/>
        <v>283.13247782619356</v>
      </c>
      <c r="O11" s="40">
        <f>'[1]650uA'!A7</f>
        <v>-1.4938450070000009E-12</v>
      </c>
      <c r="P11" s="41">
        <f>'[1]650uA'!B7</f>
        <v>1.966110673356223E-13</v>
      </c>
      <c r="Q11" s="41">
        <f>'[1]650uA'!C7</f>
        <v>-3.4670961349999996E-10</v>
      </c>
      <c r="R11" s="41">
        <f>'[1]650uA'!D7</f>
        <v>2.1917366341919684E-12</v>
      </c>
    </row>
    <row r="12" spans="1:18">
      <c r="A12" s="9" t="s">
        <v>57</v>
      </c>
      <c r="B12" s="11" t="s">
        <v>108</v>
      </c>
      <c r="C12" s="4"/>
      <c r="D12" s="6"/>
      <c r="E12" s="58"/>
      <c r="F12" s="13"/>
      <c r="G12" s="14">
        <v>640</v>
      </c>
      <c r="H12" s="15"/>
      <c r="I12" s="16"/>
      <c r="J12" s="17"/>
      <c r="K12" s="18">
        <v>110</v>
      </c>
      <c r="L12" s="12">
        <f t="shared" si="0"/>
        <v>10.488088481701515</v>
      </c>
      <c r="M12" s="14">
        <v>69641</v>
      </c>
      <c r="N12" s="23">
        <f>SQRT(M12)</f>
        <v>263.895812774663</v>
      </c>
      <c r="O12" s="40">
        <f>'[1]640uA'!A7</f>
        <v>-6.2073013599999914E-13</v>
      </c>
      <c r="P12" s="41">
        <f>'[1]640uA'!B7</f>
        <v>1.9739043865400413E-13</v>
      </c>
      <c r="Q12" s="41">
        <f>'[1]640uA'!C7</f>
        <v>-2.3878442250000013E-10</v>
      </c>
      <c r="R12" s="41">
        <f>'[1]640uA'!D7</f>
        <v>1.7088059445223419E-12</v>
      </c>
    </row>
    <row r="13" spans="1:18">
      <c r="A13" s="9" t="s">
        <v>45</v>
      </c>
      <c r="B13" s="11" t="s">
        <v>97</v>
      </c>
      <c r="C13" s="4"/>
      <c r="D13" s="6"/>
      <c r="E13" s="58"/>
      <c r="F13" s="13"/>
      <c r="G13" s="14">
        <v>630</v>
      </c>
      <c r="H13" s="15"/>
      <c r="I13" s="16"/>
      <c r="J13" s="17"/>
      <c r="K13" s="18">
        <v>90</v>
      </c>
      <c r="L13" s="12">
        <f t="shared" si="0"/>
        <v>9.4868329805051381</v>
      </c>
      <c r="M13" s="14">
        <v>64096</v>
      </c>
      <c r="N13" s="23">
        <f t="shared" si="1"/>
        <v>253.17187837514655</v>
      </c>
      <c r="O13" s="40">
        <f>'[1]630uA'!A7</f>
        <v>-3.7744029100000001E-13</v>
      </c>
      <c r="P13" s="41">
        <f>'[1]630uA'!B7</f>
        <v>1.841024844699275E-13</v>
      </c>
      <c r="Q13" s="41">
        <f>'[1]630uA'!C7</f>
        <v>-1.6622380300000003E-10</v>
      </c>
      <c r="R13" s="41">
        <f>'[1]630uA'!D7</f>
        <v>1.1581211936055516E-12</v>
      </c>
    </row>
    <row r="14" spans="1:18">
      <c r="A14" s="9" t="s">
        <v>54</v>
      </c>
      <c r="B14" s="11" t="s">
        <v>98</v>
      </c>
      <c r="C14" s="4"/>
      <c r="D14" s="6"/>
      <c r="E14" s="58"/>
      <c r="F14" s="13"/>
      <c r="G14" s="14">
        <v>620</v>
      </c>
      <c r="H14" s="15"/>
      <c r="I14" s="16"/>
      <c r="J14" s="17"/>
      <c r="K14" s="18">
        <v>63</v>
      </c>
      <c r="L14" s="12">
        <f t="shared" si="0"/>
        <v>7.9372539331937721</v>
      </c>
      <c r="M14" s="14">
        <v>61647</v>
      </c>
      <c r="N14" s="23">
        <f t="shared" si="1"/>
        <v>248.28813906427348</v>
      </c>
      <c r="O14" s="40">
        <f>'[1]620uA'!A7</f>
        <v>3.3423928799999987E-13</v>
      </c>
      <c r="P14" s="41">
        <f>'[1]620uA'!B7</f>
        <v>1.8219797263268317E-13</v>
      </c>
      <c r="Q14" s="41">
        <f>'[1]620uA'!C7</f>
        <v>-1.1782845154999998E-10</v>
      </c>
      <c r="R14" s="41">
        <f>'[1]620uA'!D7</f>
        <v>9.0100705783034586E-13</v>
      </c>
    </row>
    <row r="15" spans="1:18">
      <c r="A15" s="9" t="s">
        <v>55</v>
      </c>
      <c r="B15" s="11" t="s">
        <v>99</v>
      </c>
      <c r="C15" s="4"/>
      <c r="D15" s="6"/>
      <c r="E15" s="58"/>
      <c r="F15" s="13"/>
      <c r="G15" s="14">
        <v>610</v>
      </c>
      <c r="H15" s="15"/>
      <c r="I15" s="16"/>
      <c r="J15" s="17"/>
      <c r="K15" s="18">
        <v>52</v>
      </c>
      <c r="L15" s="12">
        <f t="shared" si="0"/>
        <v>7.2111025509279782</v>
      </c>
      <c r="M15" s="14">
        <v>55928</v>
      </c>
      <c r="N15" s="23">
        <f t="shared" si="1"/>
        <v>236.4910146284632</v>
      </c>
      <c r="O15" s="40">
        <f>'[1]610uA'!A7</f>
        <v>8.8220981700000049E-13</v>
      </c>
      <c r="P15" s="41">
        <f>'[1]610uA'!B7</f>
        <v>1.5550041812585293E-13</v>
      </c>
      <c r="Q15" s="41">
        <f>'[1]610uA'!C7</f>
        <v>-8.1071220349999999E-11</v>
      </c>
      <c r="R15" s="41">
        <f>'[1]610uA'!D7</f>
        <v>6.0894976466150595E-13</v>
      </c>
    </row>
    <row r="16" spans="1:18">
      <c r="A16" s="9" t="s">
        <v>49</v>
      </c>
      <c r="B16" s="11">
        <v>5</v>
      </c>
      <c r="C16" s="4"/>
      <c r="D16" s="6"/>
      <c r="E16" s="58"/>
      <c r="F16" s="13"/>
      <c r="G16" s="14">
        <v>600</v>
      </c>
      <c r="H16" s="15"/>
      <c r="I16" s="16"/>
      <c r="J16" s="17"/>
      <c r="K16" s="18">
        <v>35</v>
      </c>
      <c r="L16" s="12">
        <f t="shared" si="0"/>
        <v>5.9160797830996161</v>
      </c>
      <c r="M16" s="14">
        <v>44520</v>
      </c>
      <c r="N16" s="23">
        <f t="shared" si="1"/>
        <v>210.99763031844694</v>
      </c>
      <c r="O16" s="40">
        <f>'[1]600uA'!A7</f>
        <v>1.0743405994999998E-12</v>
      </c>
      <c r="P16" s="41">
        <f>'[1]600uA'!B7</f>
        <v>1.7175367200432795E-13</v>
      </c>
      <c r="Q16" s="41">
        <f>'[1]600uA'!C7</f>
        <v>-5.570313995000001E-11</v>
      </c>
      <c r="R16" s="41">
        <f>'[1]600uA'!D7</f>
        <v>4.4881139716096284E-13</v>
      </c>
    </row>
    <row r="17" spans="1:20">
      <c r="A17" s="9" t="s">
        <v>62</v>
      </c>
      <c r="B17" s="11"/>
      <c r="C17" s="4"/>
      <c r="D17" s="6"/>
      <c r="E17" s="58"/>
      <c r="F17" s="13"/>
      <c r="G17" s="14">
        <v>590</v>
      </c>
      <c r="H17" s="15"/>
      <c r="I17" s="16"/>
      <c r="J17" s="17"/>
      <c r="K17" s="18">
        <v>23</v>
      </c>
      <c r="L17" s="12">
        <f t="shared" si="0"/>
        <v>4.7958315233127191</v>
      </c>
      <c r="M17" s="14">
        <v>27402</v>
      </c>
      <c r="N17" s="23">
        <f t="shared" si="1"/>
        <v>165.53549468316456</v>
      </c>
      <c r="O17" s="40">
        <f>'[1]590uA'!A7</f>
        <v>7.8443920200000002E-13</v>
      </c>
      <c r="P17" s="41">
        <f>'[1]590uA'!B7</f>
        <v>1.7517445179548412E-13</v>
      </c>
      <c r="Q17" s="41">
        <f>'[1]590uA'!C7</f>
        <v>-3.968125365000001E-11</v>
      </c>
      <c r="R17" s="41">
        <f>'[1]590uA'!D7</f>
        <v>3.053090263958136E-13</v>
      </c>
    </row>
    <row r="18" spans="1:20" ht="14" customHeight="1">
      <c r="A18" s="9" t="s">
        <v>63</v>
      </c>
      <c r="B18" s="11"/>
      <c r="C18" s="4"/>
      <c r="D18" s="6"/>
      <c r="E18" s="58"/>
      <c r="F18" s="13"/>
      <c r="G18" s="14">
        <v>580</v>
      </c>
      <c r="H18" s="15"/>
      <c r="I18" s="16"/>
      <c r="J18" s="17"/>
      <c r="K18" s="18">
        <v>12</v>
      </c>
      <c r="L18" s="12">
        <f t="shared" si="0"/>
        <v>3.4641016151377544</v>
      </c>
      <c r="M18" s="14">
        <v>18863</v>
      </c>
      <c r="N18" s="23">
        <f t="shared" si="1"/>
        <v>137.34263722529869</v>
      </c>
      <c r="O18" s="40">
        <f>'[1]580uA'!A7</f>
        <v>1.0220446724999995E-12</v>
      </c>
      <c r="P18" s="41">
        <f>'[1]580uA'!B7</f>
        <v>2.7814801915859178E-13</v>
      </c>
      <c r="Q18" s="41">
        <f>'[1]580uA'!C7</f>
        <v>-2.7145006149999993E-11</v>
      </c>
      <c r="R18" s="41">
        <f>'[1]580uA'!D7</f>
        <v>2.554129285830502E-13</v>
      </c>
    </row>
    <row r="19" spans="1:20" ht="15" customHeight="1">
      <c r="A19" s="9" t="s">
        <v>64</v>
      </c>
      <c r="B19" s="11"/>
      <c r="C19" s="4"/>
      <c r="D19" s="6"/>
      <c r="E19" s="58"/>
      <c r="F19" s="13"/>
      <c r="G19" s="14">
        <v>570</v>
      </c>
      <c r="H19" s="15"/>
      <c r="I19" s="16"/>
      <c r="J19" s="17"/>
      <c r="K19" s="18">
        <v>3</v>
      </c>
      <c r="L19" s="12">
        <f t="shared" si="0"/>
        <v>1.7320508075688772</v>
      </c>
      <c r="M19" s="14">
        <v>8265</v>
      </c>
      <c r="N19" s="23">
        <f t="shared" si="1"/>
        <v>90.912045406535654</v>
      </c>
      <c r="O19" s="40">
        <f>'[1]570uA'!A7</f>
        <v>1.9008438979999993E-12</v>
      </c>
      <c r="P19" s="41">
        <f>'[1]570uA'!B7</f>
        <v>1.6878682976461348E-13</v>
      </c>
      <c r="Q19" s="41">
        <f>'[1]570uA'!C7</f>
        <v>-1.9012987150000001E-11</v>
      </c>
      <c r="R19" s="41">
        <f>'[1]570uA'!D7</f>
        <v>2.1315872903346625E-13</v>
      </c>
    </row>
    <row r="20" spans="1:20">
      <c r="A20" s="9" t="s">
        <v>65</v>
      </c>
      <c r="B20" s="11"/>
      <c r="C20" s="4"/>
      <c r="D20" s="6"/>
      <c r="E20" s="58"/>
      <c r="F20" s="13"/>
      <c r="G20" s="14">
        <v>560</v>
      </c>
      <c r="H20" s="15"/>
      <c r="I20" s="16"/>
      <c r="J20" s="17"/>
      <c r="K20" s="18">
        <v>3</v>
      </c>
      <c r="L20" s="12">
        <f t="shared" si="0"/>
        <v>1.7320508075688772</v>
      </c>
      <c r="M20" s="14">
        <v>1245</v>
      </c>
      <c r="N20" s="23">
        <f t="shared" si="1"/>
        <v>35.284557528754704</v>
      </c>
      <c r="O20" s="40">
        <f>'[1]560uA'!A7</f>
        <v>2.4988367005E-12</v>
      </c>
      <c r="P20" s="41">
        <f>'[1]560uA'!B7</f>
        <v>1.5809696149830411E-13</v>
      </c>
      <c r="Q20" s="41">
        <f>'[1]560uA'!C7</f>
        <v>-1.3177441885E-11</v>
      </c>
      <c r="R20" s="41">
        <f>'[1]560uA'!D7</f>
        <v>1.9467757042686413E-13</v>
      </c>
    </row>
    <row r="21" spans="1:20">
      <c r="A21" s="9" t="s">
        <v>66</v>
      </c>
      <c r="B21" s="11"/>
      <c r="C21" s="4"/>
      <c r="D21" s="6"/>
      <c r="E21" s="59"/>
      <c r="F21" s="13"/>
      <c r="G21" s="14">
        <v>550</v>
      </c>
      <c r="H21" s="15"/>
      <c r="I21" s="16"/>
      <c r="J21" s="17"/>
      <c r="K21" s="18">
        <v>1</v>
      </c>
      <c r="L21" s="12">
        <f t="shared" si="0"/>
        <v>1</v>
      </c>
      <c r="M21" s="14">
        <v>22</v>
      </c>
      <c r="N21" s="23">
        <f t="shared" si="1"/>
        <v>4.6904157598234297</v>
      </c>
      <c r="O21" s="40">
        <f>'[1]550uA'!A7</f>
        <v>1.6780177044999993E-12</v>
      </c>
      <c r="P21" s="41">
        <f>'[1]550uA'!B7</f>
        <v>1.4989444685208797E-13</v>
      </c>
      <c r="Q21" s="41">
        <f>'[1]550uA'!C7</f>
        <v>-8.1990949300000047E-12</v>
      </c>
      <c r="R21" s="41">
        <f>'[1]550uA'!D7</f>
        <v>1.7976291754577631E-13</v>
      </c>
      <c r="T21" s="2"/>
    </row>
    <row r="22" spans="1:20">
      <c r="A22" s="9" t="s">
        <v>67</v>
      </c>
      <c r="B22" s="11"/>
      <c r="C22" s="4"/>
      <c r="D22" s="6"/>
    </row>
    <row r="23" spans="1:20">
      <c r="A23" s="9" t="s">
        <v>68</v>
      </c>
      <c r="B23" s="11"/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3"/>
      <c r="K23" s="54"/>
      <c r="L23" s="54"/>
      <c r="M23" s="55"/>
    </row>
    <row r="24" spans="1:20">
      <c r="A24" s="9" t="s">
        <v>69</v>
      </c>
      <c r="B24" s="11"/>
      <c r="C24" s="5"/>
      <c r="D24" s="6"/>
      <c r="E24" s="19" t="s">
        <v>40</v>
      </c>
      <c r="F24" s="42">
        <v>346</v>
      </c>
      <c r="G24" s="8">
        <v>196</v>
      </c>
      <c r="H24" s="8">
        <v>322</v>
      </c>
      <c r="I24" s="8">
        <v>346</v>
      </c>
      <c r="J24" s="49" t="s">
        <v>41</v>
      </c>
      <c r="K24" s="49"/>
      <c r="L24" s="50">
        <v>1.602E-19</v>
      </c>
      <c r="M24" s="50"/>
    </row>
    <row r="25" spans="1:20">
      <c r="A25" s="9" t="s">
        <v>70</v>
      </c>
      <c r="B25" s="11"/>
      <c r="C25" s="5"/>
      <c r="D25" s="6"/>
      <c r="E25" s="19" t="s">
        <v>73</v>
      </c>
      <c r="F25" s="42">
        <v>2.9</v>
      </c>
      <c r="G25" s="8">
        <v>1.8</v>
      </c>
      <c r="H25" s="8">
        <v>2.8</v>
      </c>
      <c r="I25" s="8">
        <v>2.9</v>
      </c>
      <c r="J25" s="53"/>
      <c r="K25" s="54"/>
      <c r="L25" s="54"/>
      <c r="M25" s="55"/>
    </row>
    <row r="26" spans="1:20">
      <c r="A26" s="43" t="s">
        <v>0</v>
      </c>
      <c r="B26" s="44"/>
      <c r="D26" s="5"/>
      <c r="E26" s="52" t="s">
        <v>89</v>
      </c>
      <c r="F26" s="52"/>
      <c r="G26" s="52"/>
      <c r="H26" s="52"/>
      <c r="I26" s="52"/>
      <c r="J26" s="52"/>
      <c r="K26" s="52"/>
      <c r="L26" s="52"/>
      <c r="M26" s="52"/>
    </row>
    <row r="27" spans="1:20">
      <c r="A27" s="45"/>
      <c r="B27" s="46"/>
      <c r="E27" s="52"/>
      <c r="F27" s="52"/>
      <c r="G27" s="52"/>
      <c r="H27" s="52"/>
      <c r="I27" s="52"/>
      <c r="J27" s="52"/>
      <c r="K27" s="52"/>
      <c r="L27" s="52"/>
      <c r="M27" s="52"/>
    </row>
    <row r="28" spans="1:20">
      <c r="A28" s="9" t="s">
        <v>56</v>
      </c>
      <c r="B28" s="11" t="s">
        <v>100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101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 t="e">
        <f t="shared" ref="E30:E45" si="2">G6*(AVERAGE($J$6:$J$21)+273.15)/(AVERAGE($I$6:$I$21))*($I$48/$I$49)</f>
        <v>#DIV/0!</v>
      </c>
      <c r="F30" s="29" t="e">
        <f t="shared" ref="F30:F45" si="3">F6*(AVERAGE($J$6:$J$21)+273.15)/(AVERAGE($I$6:$I$21))*($I$48/$I$49)</f>
        <v>#DIV/0!</v>
      </c>
      <c r="G30" s="29" t="e">
        <f>E30*'Data Summary'!$B$18*(AVERAGE($J$6:$J$21)+273.15)/(AVERAGE($I$6:$I$21))*($I$48/$I$49)</f>
        <v>#DIV/0!</v>
      </c>
      <c r="H30" s="31">
        <f>(M6-K6)/$B$42</f>
        <v>1450.75</v>
      </c>
      <c r="I30" s="32">
        <f>(1/$B$42)*SQRT(N6^2+L6^2)</f>
        <v>4.9343748900499609</v>
      </c>
      <c r="J30" s="33">
        <f>Q6-O6</f>
        <v>-2.2972937938764986E-9</v>
      </c>
      <c r="K30" s="33">
        <f>SQRT(P6^2+R6^2)</f>
        <v>1.7002986047103436E-11</v>
      </c>
      <c r="L30" s="32">
        <f>ABS(J30)/($H$30*$F$24*$L$24)</f>
        <v>28568.362607869829</v>
      </c>
      <c r="M30" s="33">
        <f>SQRT( ( 1 / ($H$30*$F$24*$L$24 ) )^2 * (K30^2+J30^2*( ($I$30/$H$30)^2+($F$25/$F$24)^2)))</f>
        <v>333.89261044411541</v>
      </c>
    </row>
    <row r="31" spans="1:20">
      <c r="A31" s="9" t="s">
        <v>27</v>
      </c>
      <c r="B31" s="11">
        <v>400</v>
      </c>
      <c r="E31" s="29" t="e">
        <f t="shared" si="2"/>
        <v>#DIV/0!</v>
      </c>
      <c r="F31" s="29" t="e">
        <f t="shared" si="3"/>
        <v>#DIV/0!</v>
      </c>
      <c r="G31" s="29" t="e">
        <f>E31*'Data Summary'!$B$18*(AVERAGE($J$6:$J$21)+273.15)/(AVERAGE($I$6:$I$21))*($I$48/$I$49)</f>
        <v>#DIV/0!</v>
      </c>
      <c r="H31" s="31">
        <f>(M7-K7)/$B$42</f>
        <v>1446.4833333333333</v>
      </c>
      <c r="I31" s="32">
        <f t="shared" ref="I31:I45" si="4">(1/$B$42)*SQRT(N7^2+L7^2)</f>
        <v>4.9270511803038266</v>
      </c>
      <c r="J31" s="33">
        <f t="shared" ref="J31:J45" si="5">Q7-O7</f>
        <v>-1.5952002411935001E-9</v>
      </c>
      <c r="K31" s="33">
        <f t="shared" ref="K31:K45" si="6">SQRT(P7^2+R7^2)</f>
        <v>1.1783962854960906E-11</v>
      </c>
      <c r="L31" s="32">
        <f>ABS(J31)/($H$30*$F$24*$L$24)</f>
        <v>19837.366489236796</v>
      </c>
      <c r="M31" s="33">
        <f t="shared" ref="M31:M45" si="7">SQRT( ( 1 / ($H$30*$F$24*$L$24 ) )^2 * (K31^2+J31^2*( ($I$30/$H$30)^2+($F$25/$F$24)^2)))</f>
        <v>231.67117542862917</v>
      </c>
    </row>
    <row r="32" spans="1:20">
      <c r="A32" s="43" t="s">
        <v>52</v>
      </c>
      <c r="B32" s="44"/>
      <c r="E32" s="29" t="e">
        <f t="shared" si="2"/>
        <v>#DIV/0!</v>
      </c>
      <c r="F32" s="29" t="e">
        <f t="shared" si="3"/>
        <v>#DIV/0!</v>
      </c>
      <c r="G32" s="29" t="e">
        <f>E32*'Data Summary'!$B$18*(AVERAGE($J$6:$J$21)+273.15)/(AVERAGE($I$6:$I$21))*($I$48/$I$49)</f>
        <v>#DIV/0!</v>
      </c>
      <c r="H32" s="31">
        <f t="shared" ref="H32:H45" si="8">(M8-K8)/$B$42</f>
        <v>1630.1</v>
      </c>
      <c r="I32" s="32">
        <f t="shared" si="4"/>
        <v>5.2281290471193733</v>
      </c>
      <c r="J32" s="33">
        <f t="shared" si="5"/>
        <v>-1.086443727239E-9</v>
      </c>
      <c r="K32" s="33">
        <f t="shared" si="6"/>
        <v>8.0260856786083865E-12</v>
      </c>
      <c r="L32" s="32">
        <f t="shared" ref="L32:L45" si="9">ABS(J32)/($H$30*$F$24*$L$24)</f>
        <v>13510.643886969016</v>
      </c>
      <c r="M32" s="33">
        <f t="shared" si="7"/>
        <v>157.78735398281094</v>
      </c>
    </row>
    <row r="33" spans="1:14">
      <c r="A33" s="45"/>
      <c r="B33" s="46"/>
      <c r="E33" s="29" t="e">
        <f t="shared" si="2"/>
        <v>#DIV/0!</v>
      </c>
      <c r="F33" s="29" t="e">
        <f t="shared" si="3"/>
        <v>#DIV/0!</v>
      </c>
      <c r="G33" s="29" t="e">
        <f>E33*'Data Summary'!$B$18*(AVERAGE($J$6:$J$21)+273.15)/(AVERAGE($I$6:$I$21))*($I$48/$I$49)</f>
        <v>#DIV/0!</v>
      </c>
      <c r="H33" s="31">
        <f t="shared" si="8"/>
        <v>1463.9</v>
      </c>
      <c r="I33" s="32">
        <f t="shared" si="4"/>
        <v>4.9513185673672382</v>
      </c>
      <c r="J33" s="33">
        <f t="shared" si="5"/>
        <v>-7.2770035609600026E-10</v>
      </c>
      <c r="K33" s="33">
        <f t="shared" si="6"/>
        <v>5.2684677175757381E-12</v>
      </c>
      <c r="L33" s="32">
        <f t="shared" si="9"/>
        <v>9049.4335980190044</v>
      </c>
      <c r="M33" s="33">
        <f t="shared" si="7"/>
        <v>104.84623043698441</v>
      </c>
    </row>
    <row r="34" spans="1:14">
      <c r="A34" s="9" t="s">
        <v>56</v>
      </c>
      <c r="B34" s="11" t="s">
        <v>102</v>
      </c>
      <c r="E34" s="29" t="e">
        <f t="shared" si="2"/>
        <v>#DIV/0!</v>
      </c>
      <c r="F34" s="29" t="e">
        <f t="shared" si="3"/>
        <v>#DIV/0!</v>
      </c>
      <c r="G34" s="29" t="e">
        <f>E34*'Data Summary'!$B$18*(AVERAGE($J$6:$J$21)+273.15)/(AVERAGE($I$6:$I$21))*($I$48/$I$49)</f>
        <v>#DIV/0!</v>
      </c>
      <c r="H34" s="31">
        <f t="shared" si="8"/>
        <v>1408.45</v>
      </c>
      <c r="I34" s="32">
        <f t="shared" si="4"/>
        <v>4.8553235388248499</v>
      </c>
      <c r="J34" s="33">
        <f t="shared" si="5"/>
        <v>-5.0378616782549993E-10</v>
      </c>
      <c r="K34" s="33">
        <f t="shared" si="6"/>
        <v>3.2686089296765447E-12</v>
      </c>
      <c r="L34" s="32">
        <f t="shared" si="9"/>
        <v>6264.91307190715</v>
      </c>
      <c r="M34" s="33">
        <f t="shared" si="7"/>
        <v>69.738762916989401</v>
      </c>
    </row>
    <row r="35" spans="1:14">
      <c r="A35" s="9" t="s">
        <v>20</v>
      </c>
      <c r="B35" s="11" t="s">
        <v>103</v>
      </c>
      <c r="E35" s="29" t="e">
        <f t="shared" si="2"/>
        <v>#DIV/0!</v>
      </c>
      <c r="F35" s="29" t="e">
        <f t="shared" si="3"/>
        <v>#DIV/0!</v>
      </c>
      <c r="G35" s="29" t="e">
        <f>E35*'Data Summary'!$B$18*(AVERAGE($J$6:$J$21)+273.15)/(AVERAGE($I$6:$I$21))*($I$48/$I$49)</f>
        <v>#DIV/0!</v>
      </c>
      <c r="H35" s="31">
        <f t="shared" si="8"/>
        <v>1333.3666666666666</v>
      </c>
      <c r="I35" s="32">
        <f t="shared" si="4"/>
        <v>4.7236403099492845</v>
      </c>
      <c r="J35" s="33">
        <f t="shared" si="5"/>
        <v>-3.4521576849299997E-10</v>
      </c>
      <c r="K35" s="33">
        <f t="shared" si="6"/>
        <v>2.2005375219382172E-12</v>
      </c>
      <c r="L35" s="32">
        <f t="shared" si="9"/>
        <v>4292.9856331613182</v>
      </c>
      <c r="M35" s="33">
        <f t="shared" si="7"/>
        <v>47.505121555689946</v>
      </c>
      <c r="N35" s="3"/>
    </row>
    <row r="36" spans="1:14">
      <c r="A36" s="9" t="s">
        <v>21</v>
      </c>
      <c r="B36" s="11" t="s">
        <v>104</v>
      </c>
      <c r="E36" s="29" t="e">
        <f t="shared" si="2"/>
        <v>#DIV/0!</v>
      </c>
      <c r="F36" s="29" t="e">
        <f t="shared" si="3"/>
        <v>#DIV/0!</v>
      </c>
      <c r="G36" s="29" t="e">
        <f>E36*'Data Summary'!$B$18*(AVERAGE($J$6:$J$21)+273.15)/(AVERAGE($I$6:$I$21))*($I$48/$I$49)</f>
        <v>#DIV/0!</v>
      </c>
      <c r="H36" s="31">
        <f t="shared" si="8"/>
        <v>1158.8499999999999</v>
      </c>
      <c r="I36" s="32">
        <f t="shared" si="4"/>
        <v>4.4017357687368941</v>
      </c>
      <c r="J36" s="33">
        <f t="shared" si="5"/>
        <v>-2.3816369236400012E-10</v>
      </c>
      <c r="K36" s="33">
        <f t="shared" si="6"/>
        <v>1.7201688118632174E-12</v>
      </c>
      <c r="L36" s="32">
        <f t="shared" si="9"/>
        <v>2961.7225021980321</v>
      </c>
      <c r="M36" s="33">
        <f t="shared" si="7"/>
        <v>34.282442079862705</v>
      </c>
      <c r="N36" s="3"/>
    </row>
    <row r="37" spans="1:14">
      <c r="A37" s="9" t="s">
        <v>22</v>
      </c>
      <c r="B37" s="11" t="s">
        <v>105</v>
      </c>
      <c r="E37" s="29" t="e">
        <f t="shared" si="2"/>
        <v>#DIV/0!</v>
      </c>
      <c r="F37" s="29" t="e">
        <f t="shared" si="3"/>
        <v>#DIV/0!</v>
      </c>
      <c r="G37" s="29" t="e">
        <f>E37*'Data Summary'!$B$18*(AVERAGE($J$6:$J$21)+273.15)/(AVERAGE($I$6:$I$21))*($I$48/$I$49)</f>
        <v>#DIV/0!</v>
      </c>
      <c r="H37" s="31">
        <f t="shared" si="8"/>
        <v>1066.7666666666667</v>
      </c>
      <c r="I37" s="32">
        <f t="shared" si="4"/>
        <v>4.2224926813961963</v>
      </c>
      <c r="J37" s="33">
        <f t="shared" si="5"/>
        <v>-1.6584636270900003E-10</v>
      </c>
      <c r="K37" s="33">
        <f t="shared" si="6"/>
        <v>1.172662962605346E-12</v>
      </c>
      <c r="L37" s="32">
        <f t="shared" si="9"/>
        <v>2062.4088393466159</v>
      </c>
      <c r="M37" s="33">
        <f t="shared" si="7"/>
        <v>23.678578690662388</v>
      </c>
    </row>
    <row r="38" spans="1:14">
      <c r="A38" s="43" t="s">
        <v>11</v>
      </c>
      <c r="B38" s="44"/>
      <c r="E38" s="29" t="e">
        <f t="shared" si="2"/>
        <v>#DIV/0!</v>
      </c>
      <c r="F38" s="29" t="e">
        <f t="shared" si="3"/>
        <v>#DIV/0!</v>
      </c>
      <c r="G38" s="29" t="e">
        <f>E38*'Data Summary'!$B$18*(AVERAGE($J$6:$J$21)+273.15)/(AVERAGE($I$6:$I$21))*($I$48/$I$49)</f>
        <v>#DIV/0!</v>
      </c>
      <c r="H38" s="31">
        <f t="shared" si="8"/>
        <v>1026.4000000000001</v>
      </c>
      <c r="I38" s="32">
        <f t="shared" si="4"/>
        <v>4.1402495898999456</v>
      </c>
      <c r="J38" s="33">
        <f t="shared" si="5"/>
        <v>-1.1816269083799998E-10</v>
      </c>
      <c r="K38" s="33">
        <f t="shared" si="6"/>
        <v>9.1924415662627752E-13</v>
      </c>
      <c r="L38" s="32">
        <f t="shared" si="9"/>
        <v>1469.4309485272036</v>
      </c>
      <c r="M38" s="33">
        <f t="shared" si="7"/>
        <v>17.531144907482538</v>
      </c>
    </row>
    <row r="39" spans="1:14">
      <c r="A39" s="47"/>
      <c r="B39" s="48"/>
      <c r="E39" s="29" t="e">
        <f t="shared" si="2"/>
        <v>#DIV/0!</v>
      </c>
      <c r="F39" s="29" t="e">
        <f t="shared" si="3"/>
        <v>#DIV/0!</v>
      </c>
      <c r="G39" s="29" t="e">
        <f>E39*'Data Summary'!$B$18*(AVERAGE($J$6:$J$21)+273.15)/(AVERAGE($I$6:$I$21))*($I$48/$I$49)</f>
        <v>#DIV/0!</v>
      </c>
      <c r="H39" s="31">
        <f t="shared" si="8"/>
        <v>931.26666666666665</v>
      </c>
      <c r="I39" s="32">
        <f t="shared" si="4"/>
        <v>3.9433488306260709</v>
      </c>
      <c r="J39" s="33">
        <f t="shared" si="5"/>
        <v>-8.1953430166999999E-11</v>
      </c>
      <c r="K39" s="33">
        <f t="shared" si="6"/>
        <v>6.2849041036329152E-13</v>
      </c>
      <c r="L39" s="32">
        <f t="shared" si="9"/>
        <v>1019.1449244368871</v>
      </c>
      <c r="M39" s="33">
        <f t="shared" si="7"/>
        <v>12.085776298830755</v>
      </c>
      <c r="N39" s="3"/>
    </row>
    <row r="40" spans="1:14">
      <c r="A40" s="45"/>
      <c r="B40" s="46"/>
      <c r="E40" s="29" t="e">
        <f t="shared" si="2"/>
        <v>#DIV/0!</v>
      </c>
      <c r="F40" s="29" t="e">
        <f t="shared" si="3"/>
        <v>#DIV/0!</v>
      </c>
      <c r="G40" s="29" t="e">
        <f>E40*'Data Summary'!$B$18*(AVERAGE($J$6:$J$21)+273.15)/(AVERAGE($I$6:$I$21))*($I$48/$I$49)</f>
        <v>#DIV/0!</v>
      </c>
      <c r="H40" s="31">
        <f t="shared" si="8"/>
        <v>741.41666666666663</v>
      </c>
      <c r="I40" s="32">
        <f t="shared" si="4"/>
        <v>3.5180092223996353</v>
      </c>
      <c r="J40" s="33">
        <f t="shared" si="5"/>
        <v>-5.6777480549500013E-11</v>
      </c>
      <c r="K40" s="33">
        <f t="shared" si="6"/>
        <v>4.8055280050015923E-13</v>
      </c>
      <c r="L40" s="32">
        <f t="shared" si="9"/>
        <v>706.0653959989728</v>
      </c>
      <c r="M40" s="33">
        <f t="shared" si="7"/>
        <v>8.7464925098668171</v>
      </c>
      <c r="N40" s="3"/>
    </row>
    <row r="41" spans="1:14">
      <c r="A41" s="9" t="s">
        <v>56</v>
      </c>
      <c r="B41" s="11" t="s">
        <v>106</v>
      </c>
      <c r="E41" s="29" t="e">
        <f t="shared" si="2"/>
        <v>#DIV/0!</v>
      </c>
      <c r="F41" s="29" t="e">
        <f t="shared" si="3"/>
        <v>#DIV/0!</v>
      </c>
      <c r="G41" s="29" t="e">
        <f>E41*'Data Summary'!$B$18*(AVERAGE($J$6:$J$21)+273.15)/(AVERAGE($I$6:$I$21))*($I$48/$I$49)</f>
        <v>#DIV/0!</v>
      </c>
      <c r="H41" s="31">
        <f t="shared" si="8"/>
        <v>456.31666666666666</v>
      </c>
      <c r="I41" s="32">
        <f t="shared" si="4"/>
        <v>2.7600825269465323</v>
      </c>
      <c r="J41" s="33">
        <f t="shared" si="5"/>
        <v>-4.046569285200001E-11</v>
      </c>
      <c r="K41" s="33">
        <f t="shared" si="6"/>
        <v>3.5199387801580869E-13</v>
      </c>
      <c r="L41" s="32">
        <f t="shared" si="9"/>
        <v>503.21756392503033</v>
      </c>
      <c r="M41" s="33">
        <f t="shared" si="7"/>
        <v>6.3149966657214129</v>
      </c>
      <c r="N41" s="3"/>
    </row>
    <row r="42" spans="1:14">
      <c r="A42" s="9" t="s">
        <v>24</v>
      </c>
      <c r="B42" s="11">
        <v>60</v>
      </c>
      <c r="E42" s="29" t="e">
        <f t="shared" si="2"/>
        <v>#DIV/0!</v>
      </c>
      <c r="F42" s="29" t="e">
        <f t="shared" si="3"/>
        <v>#DIV/0!</v>
      </c>
      <c r="G42" s="29" t="e">
        <f>E42*'Data Summary'!$B$18*(AVERAGE($J$6:$J$21)+273.15)/(AVERAGE($I$6:$I$21))*($I$48/$I$49)</f>
        <v>#DIV/0!</v>
      </c>
      <c r="H42" s="31">
        <f t="shared" si="8"/>
        <v>314.18333333333334</v>
      </c>
      <c r="I42" s="32">
        <f t="shared" si="4"/>
        <v>2.2897719440056807</v>
      </c>
      <c r="J42" s="33">
        <f t="shared" si="5"/>
        <v>-2.8167050822499993E-11</v>
      </c>
      <c r="K42" s="33">
        <f t="shared" si="6"/>
        <v>3.7762691197691223E-13</v>
      </c>
      <c r="L42" s="32">
        <f t="shared" si="9"/>
        <v>350.27584353224324</v>
      </c>
      <c r="M42" s="33">
        <f t="shared" si="7"/>
        <v>5.6649196834594564</v>
      </c>
      <c r="N42" s="3"/>
    </row>
    <row r="43" spans="1:14">
      <c r="A43" s="43" t="s">
        <v>12</v>
      </c>
      <c r="B43" s="44"/>
      <c r="E43" s="29" t="e">
        <f t="shared" si="2"/>
        <v>#DIV/0!</v>
      </c>
      <c r="F43" s="29" t="e">
        <f t="shared" si="3"/>
        <v>#DIV/0!</v>
      </c>
      <c r="G43" s="29" t="e">
        <f>E43*'Data Summary'!$B$18*(AVERAGE($J$6:$J$21)+273.15)/(AVERAGE($I$6:$I$21))*($I$48/$I$49)</f>
        <v>#DIV/0!</v>
      </c>
      <c r="H43" s="31">
        <f t="shared" si="8"/>
        <v>137.69999999999999</v>
      </c>
      <c r="I43" s="32">
        <f t="shared" si="4"/>
        <v>1.5154757228892408</v>
      </c>
      <c r="J43" s="33">
        <f t="shared" si="5"/>
        <v>-2.0913831048000002E-11</v>
      </c>
      <c r="K43" s="33">
        <f t="shared" si="6"/>
        <v>2.7189269513017686E-13</v>
      </c>
      <c r="L43" s="32">
        <f t="shared" si="9"/>
        <v>260.07727461397138</v>
      </c>
      <c r="M43" s="33">
        <f t="shared" si="7"/>
        <v>4.1190376076076145</v>
      </c>
      <c r="N43" s="3"/>
    </row>
    <row r="44" spans="1:14">
      <c r="A44" s="45"/>
      <c r="B44" s="46"/>
      <c r="E44" s="29" t="e">
        <f t="shared" si="2"/>
        <v>#DIV/0!</v>
      </c>
      <c r="F44" s="29" t="e">
        <f t="shared" si="3"/>
        <v>#DIV/0!</v>
      </c>
      <c r="G44" s="29" t="e">
        <f>E44*'Data Summary'!$B$18*(AVERAGE($J$6:$J$21)+273.15)/(AVERAGE($I$6:$I$21))*($I$48/$I$49)</f>
        <v>#DIV/0!</v>
      </c>
      <c r="H44" s="31">
        <f t="shared" si="8"/>
        <v>20.7</v>
      </c>
      <c r="I44" s="32">
        <f t="shared" si="4"/>
        <v>0.58878405775518983</v>
      </c>
      <c r="J44" s="33">
        <f t="shared" si="5"/>
        <v>-1.56762785855E-11</v>
      </c>
      <c r="K44" s="33">
        <f t="shared" si="6"/>
        <v>2.5078677330015413E-13</v>
      </c>
      <c r="L44" s="32">
        <f t="shared" si="9"/>
        <v>194.94485736491077</v>
      </c>
      <c r="M44" s="33">
        <f t="shared" si="7"/>
        <v>3.5826886715331199</v>
      </c>
      <c r="N44" s="3"/>
    </row>
    <row r="45" spans="1:14">
      <c r="A45" s="9" t="s">
        <v>13</v>
      </c>
      <c r="B45" s="11" t="s">
        <v>107</v>
      </c>
      <c r="E45" s="29" t="e">
        <f t="shared" si="2"/>
        <v>#DIV/0!</v>
      </c>
      <c r="F45" s="29" t="e">
        <f t="shared" si="3"/>
        <v>#DIV/0!</v>
      </c>
      <c r="G45" s="29" t="e">
        <f>E45*'Data Summary'!$B$18*(AVERAGE($J$6:$J$21)+273.15)/(AVERAGE($I$6:$I$21))*($I$48/$I$49)</f>
        <v>#DIV/0!</v>
      </c>
      <c r="H45" s="31">
        <f t="shared" si="8"/>
        <v>0.35</v>
      </c>
      <c r="I45" s="32">
        <f t="shared" si="4"/>
        <v>7.9930525388545323E-2</v>
      </c>
      <c r="J45" s="33">
        <f t="shared" si="5"/>
        <v>-9.8771126345000033E-12</v>
      </c>
      <c r="K45" s="33">
        <f t="shared" si="6"/>
        <v>2.3405779568658466E-13</v>
      </c>
      <c r="L45" s="32">
        <f t="shared" si="9"/>
        <v>122.82840619397852</v>
      </c>
      <c r="M45" s="33">
        <f t="shared" si="7"/>
        <v>3.1154990537318423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1" t="s">
        <v>76</v>
      </c>
      <c r="F47" s="51"/>
      <c r="H47" s="56" t="s">
        <v>86</v>
      </c>
      <c r="I47" s="56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 t="e">
        <f>AVERAGE(J6:J21)+273.15</f>
        <v>#DIV/0!</v>
      </c>
      <c r="H48" s="34" t="s">
        <v>87</v>
      </c>
      <c r="I48" s="34">
        <v>964.4</v>
      </c>
      <c r="L48" s="35" t="e">
        <f>CONCATENATE(E30,",",L30,",",M30)</f>
        <v>#DIV/0!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 t="e">
        <f>_xlfn.STDEV.P(J6:J21)</f>
        <v>#DIV/0!</v>
      </c>
      <c r="H49" s="34" t="s">
        <v>88</v>
      </c>
      <c r="I49" s="34">
        <f>297.1</f>
        <v>297.10000000000002</v>
      </c>
      <c r="L49" s="35" t="e">
        <f t="shared" ref="L49:L63" si="10">CONCATENATE(E31,",",L31,",",M31)</f>
        <v>#DIV/0!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 t="e">
        <f>AVERAGE(I6:I21)</f>
        <v>#DIV/0!</v>
      </c>
      <c r="L50" s="35" t="e">
        <f t="shared" si="10"/>
        <v>#DIV/0!</v>
      </c>
    </row>
    <row r="51" spans="1:14">
      <c r="A51"/>
      <c r="B51"/>
      <c r="E51" s="8" t="s">
        <v>91</v>
      </c>
      <c r="F51" s="30" t="e">
        <f>_xlfn.STDEV.P(I6:I21)</f>
        <v>#DIV/0!</v>
      </c>
      <c r="H51"/>
      <c r="I51"/>
      <c r="L51" s="35" t="e">
        <f t="shared" si="10"/>
        <v>#DIV/0!</v>
      </c>
    </row>
    <row r="52" spans="1:14">
      <c r="E52" s="8" t="s">
        <v>78</v>
      </c>
      <c r="F52" s="30" t="e">
        <f>EXP(INDEX(LINEST(LN(L30:L45),E30:E45),1,2))</f>
        <v>#VALUE!</v>
      </c>
      <c r="L52" s="35" t="e">
        <f t="shared" si="10"/>
        <v>#DIV/0!</v>
      </c>
    </row>
    <row r="53" spans="1:14">
      <c r="E53" s="8" t="s">
        <v>79</v>
      </c>
      <c r="F53" s="30" t="e">
        <f>INDEX(LINEST(LN(L30:L45),E30:E45),1)</f>
        <v>#VALUE!</v>
      </c>
      <c r="L53" s="35" t="e">
        <f t="shared" si="10"/>
        <v>#DIV/0!</v>
      </c>
      <c r="N53" s="3"/>
    </row>
    <row r="54" spans="1:14">
      <c r="L54" s="35" t="e">
        <f t="shared" si="10"/>
        <v>#DIV/0!</v>
      </c>
      <c r="N54" s="3"/>
    </row>
    <row r="55" spans="1:14">
      <c r="L55" s="35" t="e">
        <f t="shared" si="10"/>
        <v>#DIV/0!</v>
      </c>
      <c r="N55" s="3"/>
    </row>
    <row r="56" spans="1:14">
      <c r="L56" s="35" t="e">
        <f t="shared" si="10"/>
        <v>#DIV/0!</v>
      </c>
      <c r="N56" s="3"/>
    </row>
    <row r="57" spans="1:14">
      <c r="L57" s="35" t="e">
        <f t="shared" si="10"/>
        <v>#DIV/0!</v>
      </c>
      <c r="N57" s="3"/>
    </row>
    <row r="58" spans="1:14">
      <c r="L58" s="35" t="e">
        <f t="shared" si="10"/>
        <v>#DIV/0!</v>
      </c>
      <c r="N58" s="3"/>
    </row>
    <row r="59" spans="1:14">
      <c r="L59" s="35" t="e">
        <f t="shared" si="10"/>
        <v>#DIV/0!</v>
      </c>
      <c r="N59" s="3"/>
    </row>
    <row r="60" spans="1:14">
      <c r="L60" s="35" t="e">
        <f t="shared" si="10"/>
        <v>#DIV/0!</v>
      </c>
    </row>
    <row r="61" spans="1:14">
      <c r="L61" s="35" t="e">
        <f t="shared" si="10"/>
        <v>#DIV/0!</v>
      </c>
    </row>
    <row r="62" spans="1:14">
      <c r="L62" s="35" t="e">
        <f t="shared" si="10"/>
        <v>#DIV/0!</v>
      </c>
    </row>
    <row r="63" spans="1:14">
      <c r="L63" s="35" t="e">
        <f t="shared" si="10"/>
        <v>#DIV/0!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2018-07-14T09:06:17Z</dcterms:modified>
</cp:coreProperties>
</file>