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8_{2A2A45D0-7AEA-484D-8511-347CE23B5305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I31" i="1" l="1"/>
  <c r="I35" i="1"/>
  <c r="I39" i="1"/>
  <c r="I43" i="1"/>
  <c r="H30" i="1"/>
  <c r="I30" i="1"/>
  <c r="F51" i="1"/>
  <c r="F49" i="1"/>
  <c r="F48" i="1"/>
  <c r="I4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C7" i="25"/>
  <c r="A7" i="25"/>
  <c r="B7" i="25"/>
  <c r="H31" i="1"/>
  <c r="F50" i="1"/>
  <c r="D7" i="25"/>
  <c r="D7" i="35"/>
  <c r="C7" i="35"/>
  <c r="J42" i="1" s="1"/>
  <c r="L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L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L32" i="1" s="1"/>
  <c r="A7" i="26"/>
  <c r="C7" i="39"/>
  <c r="J34" i="1" s="1"/>
  <c r="L34" i="1" s="1"/>
  <c r="A7" i="39"/>
  <c r="C7" i="28"/>
  <c r="J35" i="1" s="1"/>
  <c r="L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M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9" i="1" l="1"/>
  <c r="L39" i="1" s="1"/>
  <c r="J31" i="1"/>
  <c r="L31" i="1" s="1"/>
  <c r="K32" i="1"/>
  <c r="M32" i="1" s="1"/>
  <c r="J45" i="1"/>
  <c r="L45" i="1" s="1"/>
  <c r="J41" i="1"/>
  <c r="L41" i="1" s="1"/>
  <c r="K44" i="1"/>
  <c r="M44" i="1" s="1"/>
  <c r="L62" i="1" s="1"/>
  <c r="L50" i="1"/>
  <c r="K33" i="1"/>
  <c r="K43" i="1"/>
  <c r="J33" i="1"/>
  <c r="L33" i="1" s="1"/>
  <c r="K30" i="1"/>
  <c r="J40" i="1"/>
  <c r="L40" i="1" s="1"/>
  <c r="J38" i="1"/>
  <c r="L38" i="1" s="1"/>
  <c r="J36" i="1"/>
  <c r="L36" i="1" s="1"/>
  <c r="K31" i="1"/>
  <c r="M31" i="1" s="1"/>
  <c r="L49" i="1" s="1"/>
  <c r="L60" i="1"/>
  <c r="L52" i="1"/>
  <c r="J37" i="1"/>
  <c r="L37" i="1" s="1"/>
  <c r="M30" i="1"/>
  <c r="L48" i="1" s="1"/>
  <c r="F52" i="1"/>
  <c r="M43" i="1"/>
  <c r="M41" i="1"/>
  <c r="M39" i="1"/>
  <c r="M35" i="1"/>
  <c r="M33" i="1"/>
  <c r="F53" i="1" l="1"/>
  <c r="M36" i="1"/>
  <c r="L54" i="1" s="1"/>
  <c r="L51" i="1"/>
  <c r="L59" i="1"/>
  <c r="L53" i="1"/>
  <c r="M38" i="1"/>
  <c r="L56" i="1" s="1"/>
  <c r="L57" i="1"/>
  <c r="L61" i="1"/>
  <c r="M37" i="1"/>
  <c r="L55" i="1" s="1"/>
  <c r="M45" i="1"/>
  <c r="L63" i="1" s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<sst xmlns="http://schemas.openxmlformats.org/spreadsheetml/2006/main" count="456" uniqueCount="110">
  <si>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</si>
  <si>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</si>
  <si>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</si>
  <si>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</si>
  <si>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</si>
  <si>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</si>
  <si>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</si>
  <si>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</si>
  <si>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</si>
  <si>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</si>
  <si>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</si>
  <si>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</si>
  <si>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</si>
  <si>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</si>
  <si>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</si>
  <si>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</si>
  <si>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</si>
  <si>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</si>
  <si>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</si>
  <si>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</si>
  <si>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</si>
  <si>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</si>
  <si>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</si>
  <si>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</si>
  <si>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</si>
  <si>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</si>
  <si>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</si>
  <si>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</si>
  <si>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</si>
  <si>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</si>
  <si>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</si>
  <si>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</si>
  <si>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</si>
  <si>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</si>
  <si>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</si>
  <si>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</si>
  <si>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</si>
  <si>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</si>
  <si>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</si>
  <si>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</si>
  <si>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</si>
  <si>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</si>
  <si>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</si>
  <si>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</si>
  <si>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</si>
  <si>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</si>
  <si>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</si>
  <si>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</si>
  <si>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</si>
  <si>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</si>
  <si>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</si>
  <si>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</si>
  <si>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</si>
  <si>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</si>
  <si>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</si>
  <si>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</si>
  <si>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</si>
  <si>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</si>
  <si>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</si>
  <si>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</si>
  <si>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</si>
  <si>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</si>
  <si>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</si>
  <si>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</si>
  <si>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</si>
  <si>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</si>
  <si>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</si>
  <si>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</si>
  <si>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</si>
  <si>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</si>
  <si>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</si>
  <si>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</si>
  <si>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</si>
  <si>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</si>
  <si>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</si>
  <si>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</si>
  <si>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</si>
  <si>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</si>
  <si>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</si>
  <si>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</si>
  <si>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</si>
  <si>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</si>
  <si>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</si>
  <si>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</si>
  <si>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</si>
  <si>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</si>
  <si>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</si>
  <si>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</si>
  <si>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</si>
  <si>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</si>
  <si>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</si>
  <si>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</si>
  <si>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</si>
  <si>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</si>
  <si>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</si>
  <si>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</si>
  <si>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</si>
  <si>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</si>
  <si>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</si>
  <si>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</si>
  <si>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</si>
  <si>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</si>
  <si>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</si>
  <si>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</si>
  <si>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</si>
  <si>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</si>
  <si>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</si>
  <si>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</si>
  <si>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GE11-X-L-CERN-0011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</si>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</sst>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1" fillId="3" borderId="1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337.30832635286993</c:v>
                  </c:pt>
                  <c:pt idx="1">
                    <c:v>237.55341910013601</c:v>
                  </c:pt>
                  <c:pt idx="2">
                    <c:v>160.5822929370064</c:v>
                  </c:pt>
                  <c:pt idx="3">
                    <c:v>112.11802512242211</c:v>
                  </c:pt>
                  <c:pt idx="4">
                    <c:v>78.024191849300422</c:v>
                  </c:pt>
                  <c:pt idx="5">
                    <c:v>53.2743226193422</c:v>
                  </c:pt>
                  <c:pt idx="6">
                    <c:v>38.645664852654619</c:v>
                  </c:pt>
                  <c:pt idx="7">
                    <c:v>25.63304176770519</c:v>
                  </c:pt>
                  <c:pt idx="8">
                    <c:v>19.590827844343398</c:v>
                  </c:pt>
                  <c:pt idx="9">
                    <c:v>13.200118187414704</c:v>
                  </c:pt>
                  <c:pt idx="10">
                    <c:v>9.7714353116166031</c:v>
                  </c:pt>
                  <c:pt idx="11">
                    <c:v>7.0790624353197096</c:v>
                  </c:pt>
                  <c:pt idx="12">
                    <c:v>5.417210517397443</c:v>
                  </c:pt>
                  <c:pt idx="13">
                    <c:v>4.2510097969717142</c:v>
                  </c:pt>
                  <c:pt idx="14">
                    <c:v>3.6025376035264216</c:v>
                  </c:pt>
                  <c:pt idx="15">
                    <c:v>3.1662099295496673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337.30832635286993</c:v>
                  </c:pt>
                  <c:pt idx="1">
                    <c:v>237.55341910013601</c:v>
                  </c:pt>
                  <c:pt idx="2">
                    <c:v>160.5822929370064</c:v>
                  </c:pt>
                  <c:pt idx="3">
                    <c:v>112.11802512242211</c:v>
                  </c:pt>
                  <c:pt idx="4">
                    <c:v>78.024191849300422</c:v>
                  </c:pt>
                  <c:pt idx="5">
                    <c:v>53.2743226193422</c:v>
                  </c:pt>
                  <c:pt idx="6">
                    <c:v>38.645664852654619</c:v>
                  </c:pt>
                  <c:pt idx="7">
                    <c:v>25.63304176770519</c:v>
                  </c:pt>
                  <c:pt idx="8">
                    <c:v>19.590827844343398</c:v>
                  </c:pt>
                  <c:pt idx="9">
                    <c:v>13.200118187414704</c:v>
                  </c:pt>
                  <c:pt idx="10">
                    <c:v>9.7714353116166031</c:v>
                  </c:pt>
                  <c:pt idx="11">
                    <c:v>7.0790624353197096</c:v>
                  </c:pt>
                  <c:pt idx="12">
                    <c:v>5.417210517397443</c:v>
                  </c:pt>
                  <c:pt idx="13">
                    <c:v>4.2510097969717142</c:v>
                  </c:pt>
                  <c:pt idx="14">
                    <c:v>3.6025376035264216</c:v>
                  </c:pt>
                  <c:pt idx="15">
                    <c:v>3.1662099295496673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30486.594433365834</c:v>
                </c:pt>
                <c:pt idx="1">
                  <c:v>21458.232782828985</c:v>
                </c:pt>
                <c:pt idx="2">
                  <c:v>14667.549982023904</c:v>
                </c:pt>
                <c:pt idx="3">
                  <c:v>10320.143830469398</c:v>
                </c:pt>
                <c:pt idx="4">
                  <c:v>7139.611308739667</c:v>
                </c:pt>
                <c:pt idx="5">
                  <c:v>4975.7935131296917</c:v>
                </c:pt>
                <c:pt idx="6">
                  <c:v>3435.6602362683116</c:v>
                </c:pt>
                <c:pt idx="7">
                  <c:v>2401.7270784425332</c:v>
                </c:pt>
                <c:pt idx="8">
                  <c:v>1683.2961379987801</c:v>
                </c:pt>
                <c:pt idx="9">
                  <c:v>1185.6597713629531</c:v>
                </c:pt>
                <c:pt idx="10">
                  <c:v>844.36233205766973</c:v>
                </c:pt>
                <c:pt idx="11">
                  <c:v>595.90691597368311</c:v>
                </c:pt>
                <c:pt idx="12">
                  <c:v>426.57321719134876</c:v>
                </c:pt>
                <c:pt idx="13">
                  <c:v>305.82416496265682</c:v>
                </c:pt>
                <c:pt idx="14">
                  <c:v>222.42700001557986</c:v>
                </c:pt>
                <c:pt idx="15">
                  <c:v>161.96177961266804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5.1522648741435386</c:v>
                  </c:pt>
                  <c:pt idx="1">
                    <c:v>5.0715984769213653</c:v>
                  </c:pt>
                  <c:pt idx="2">
                    <c:v>4.9944691632066585</c:v>
                  </c:pt>
                  <c:pt idx="3">
                    <c:v>4.9761375025660657</c:v>
                  </c:pt>
                  <c:pt idx="4">
                    <c:v>4.9153670598779629</c:v>
                  </c:pt>
                  <c:pt idx="5">
                    <c:v>4.8784958975305308</c:v>
                  </c:pt>
                  <c:pt idx="6">
                    <c:v>4.8062459362791659</c:v>
                  </c:pt>
                  <c:pt idx="7">
                    <c:v>4.6831850510333481</c:v>
                  </c:pt>
                  <c:pt idx="8">
                    <c:v>4.5345280288520042</c:v>
                  </c:pt>
                  <c:pt idx="9">
                    <c:v>4.1604286638117793</c:v>
                  </c:pt>
                  <c:pt idx="10">
                    <c:v>3.2141181614177712</c:v>
                  </c:pt>
                  <c:pt idx="11">
                    <c:v>2.7101147987165088</c:v>
                  </c:pt>
                  <c:pt idx="12">
                    <c:v>1.9212264601319415</c:v>
                  </c:pt>
                  <c:pt idx="13">
                    <c:v>0.84639759503964151</c:v>
                  </c:pt>
                  <c:pt idx="14">
                    <c:v>0.15</c:v>
                  </c:pt>
                  <c:pt idx="15">
                    <c:v>3.3333333333333333E-2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5.1522648741435386</c:v>
                  </c:pt>
                  <c:pt idx="1">
                    <c:v>5.0715984769213653</c:v>
                  </c:pt>
                  <c:pt idx="2">
                    <c:v>4.9944691632066585</c:v>
                  </c:pt>
                  <c:pt idx="3">
                    <c:v>4.9761375025660657</c:v>
                  </c:pt>
                  <c:pt idx="4">
                    <c:v>4.9153670598779629</c:v>
                  </c:pt>
                  <c:pt idx="5">
                    <c:v>4.8784958975305308</c:v>
                  </c:pt>
                  <c:pt idx="6">
                    <c:v>4.8062459362791659</c:v>
                  </c:pt>
                  <c:pt idx="7">
                    <c:v>4.6831850510333481</c:v>
                  </c:pt>
                  <c:pt idx="8">
                    <c:v>4.5345280288520042</c:v>
                  </c:pt>
                  <c:pt idx="9">
                    <c:v>4.1604286638117793</c:v>
                  </c:pt>
                  <c:pt idx="10">
                    <c:v>3.2141181614177712</c:v>
                  </c:pt>
                  <c:pt idx="11">
                    <c:v>2.7101147987165088</c:v>
                  </c:pt>
                  <c:pt idx="12">
                    <c:v>1.9212264601319415</c:v>
                  </c:pt>
                  <c:pt idx="13">
                    <c:v>0.84639759503964151</c:v>
                  </c:pt>
                  <c:pt idx="14">
                    <c:v>0.15</c:v>
                  </c:pt>
                  <c:pt idx="15">
                    <c:v>3.3333333333333333E-2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1583.0833333333333</c:v>
                </c:pt>
                <c:pt idx="1">
                  <c:v>1534.6666666666667</c:v>
                </c:pt>
                <c:pt idx="2">
                  <c:v>1488.25</c:v>
                </c:pt>
                <c:pt idx="3">
                  <c:v>1478.0833333333333</c:v>
                </c:pt>
                <c:pt idx="4">
                  <c:v>1442.85</c:v>
                </c:pt>
                <c:pt idx="5">
                  <c:v>1423.7166666666667</c:v>
                </c:pt>
                <c:pt idx="6">
                  <c:v>1382.3333333333333</c:v>
                </c:pt>
                <c:pt idx="7">
                  <c:v>1313.5</c:v>
                </c:pt>
                <c:pt idx="8">
                  <c:v>1231.55</c:v>
                </c:pt>
                <c:pt idx="9">
                  <c:v>1037.1500000000001</c:v>
                </c:pt>
                <c:pt idx="10">
                  <c:v>619.1</c:v>
                </c:pt>
                <c:pt idx="11">
                  <c:v>439.98333333333335</c:v>
                </c:pt>
                <c:pt idx="12">
                  <c:v>220.96666666666667</c:v>
                </c:pt>
                <c:pt idx="13">
                  <c:v>42.68333333333333</c:v>
                </c:pt>
                <c:pt idx="14">
                  <c:v>1.3166666666666667</c:v>
                </c:pt>
                <c:pt idx="15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PAKISTAN-0002_QC5_201803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1.1772271609999996E-11</v>
          </cell>
          <cell r="B7">
            <v>1.6633244248307026E-13</v>
          </cell>
          <cell r="C7">
            <v>-2.4397195049999992E-12</v>
          </cell>
          <cell r="D7">
            <v>1.8219655340177802E-13</v>
          </cell>
        </row>
      </sheetData>
      <sheetData sheetId="2">
        <row r="7">
          <cell r="A7">
            <v>1.1979182230000015E-11</v>
          </cell>
          <cell r="B7">
            <v>1.5976907243483639E-13</v>
          </cell>
          <cell r="C7">
            <v>-7.5385740920000017E-12</v>
          </cell>
          <cell r="D7">
            <v>2.0882788360632166E-13</v>
          </cell>
        </row>
      </sheetData>
      <sheetData sheetId="3">
        <row r="7">
          <cell r="A7">
            <v>1.1831388605000009E-11</v>
          </cell>
          <cell r="B7">
            <v>1.6280374480853344E-13</v>
          </cell>
          <cell r="C7">
            <v>-1.5004389105000003E-11</v>
          </cell>
          <cell r="D7">
            <v>2.3328393960254119E-13</v>
          </cell>
        </row>
      </sheetData>
      <sheetData sheetId="4">
        <row r="7">
          <cell r="A7">
            <v>1.1697238950000019E-11</v>
          </cell>
          <cell r="B7">
            <v>1.5972938417251154E-13</v>
          </cell>
          <cell r="C7">
            <v>-2.573415250000001E-11</v>
          </cell>
          <cell r="D7">
            <v>2.9526374490883857E-13</v>
          </cell>
        </row>
      </sheetData>
      <sheetData sheetId="5">
        <row r="7">
          <cell r="A7">
            <v>1.1107204465000009E-11</v>
          </cell>
          <cell r="B7">
            <v>1.666313897099172E-13</v>
          </cell>
          <cell r="C7">
            <v>-4.1183056950000015E-11</v>
          </cell>
          <cell r="D7">
            <v>3.7021099351391326E-13</v>
          </cell>
        </row>
      </sheetData>
      <sheetData sheetId="6">
        <row r="7">
          <cell r="A7">
            <v>1.062517248000001E-11</v>
          </cell>
          <cell r="B7">
            <v>1.9166108797634401E-13</v>
          </cell>
          <cell r="C7">
            <v>-6.3466813850000022E-11</v>
          </cell>
          <cell r="D7">
            <v>5.046464032187901E-13</v>
          </cell>
        </row>
      </sheetData>
      <sheetData sheetId="7">
        <row r="7">
          <cell r="A7">
            <v>1.1335715155000001E-11</v>
          </cell>
          <cell r="B7">
            <v>1.8075559916368467E-13</v>
          </cell>
          <cell r="C7">
            <v>-9.2704794749999998E-11</v>
          </cell>
          <cell r="D7">
            <v>6.5872167117540271E-13</v>
          </cell>
        </row>
      </sheetData>
      <sheetData sheetId="8">
        <row r="7">
          <cell r="A7">
            <v>1.0064696190000004E-11</v>
          </cell>
          <cell r="B7">
            <v>5.5762654456813165E-13</v>
          </cell>
          <cell r="C7">
            <v>-1.3764292850000001E-10</v>
          </cell>
          <cell r="D7">
            <v>9.3835263578658265E-13</v>
          </cell>
        </row>
      </sheetData>
      <sheetData sheetId="9">
        <row r="7">
          <cell r="A7">
            <v>1.1027623460000012E-11</v>
          </cell>
          <cell r="B7">
            <v>1.7008218593146264E-13</v>
          </cell>
          <cell r="C7">
            <v>-1.9972162850000004E-10</v>
          </cell>
          <cell r="D7">
            <v>1.1998743872941915E-12</v>
          </cell>
        </row>
      </sheetData>
      <sheetData sheetId="10">
        <row r="7">
          <cell r="A7">
            <v>1.0271605775000006E-11</v>
          </cell>
          <cell r="B7">
            <v>1.9018964909125755E-13</v>
          </cell>
          <cell r="C7">
            <v>-2.9120429100000012E-10</v>
          </cell>
          <cell r="D7">
            <v>2.0287907261465098E-12</v>
          </cell>
        </row>
      </sheetData>
      <sheetData sheetId="11">
        <row r="7">
          <cell r="A7">
            <v>1.0961684450000011E-11</v>
          </cell>
          <cell r="B7">
            <v>1.9023848040795284E-13</v>
          </cell>
          <cell r="C7">
            <v>-4.2565943300000029E-10</v>
          </cell>
          <cell r="D7">
            <v>2.5309606624117917E-12</v>
          </cell>
        </row>
      </sheetData>
      <sheetData sheetId="12">
        <row r="7">
          <cell r="A7">
            <v>1.0505800592000015E-11</v>
          </cell>
          <cell r="B7">
            <v>2.4213804403387926E-13</v>
          </cell>
          <cell r="C7">
            <v>-6.1598825699999982E-10</v>
          </cell>
          <cell r="D7">
            <v>3.8841450245151879E-12</v>
          </cell>
        </row>
      </sheetData>
      <sheetData sheetId="13">
        <row r="7">
          <cell r="A7">
            <v>1.0162466650000011E-11</v>
          </cell>
          <cell r="B7">
            <v>2.3433510160328756E-13</v>
          </cell>
          <cell r="C7">
            <v>-8.954202750000006E-10</v>
          </cell>
          <cell r="D7">
            <v>5.5171950381455675E-12</v>
          </cell>
        </row>
      </sheetData>
      <sheetData sheetId="14">
        <row r="7">
          <cell r="A7">
            <v>9.5178621770000121E-12</v>
          </cell>
          <cell r="B7">
            <v>2.3569941862587905E-13</v>
          </cell>
          <cell r="C7">
            <v>-1.2775456074999997E-9</v>
          </cell>
          <cell r="D7">
            <v>8.0362899180746164E-12</v>
          </cell>
        </row>
      </sheetData>
      <sheetData sheetId="15">
        <row r="7">
          <cell r="A7">
            <v>9.3734797270000084E-12</v>
          </cell>
          <cell r="B7">
            <v>3.5469485662764794E-13</v>
          </cell>
          <cell r="C7">
            <v>-1.8735659050000004E-9</v>
          </cell>
          <cell r="D7">
            <v>1.2156074325114934E-11</v>
          </cell>
        </row>
      </sheetData>
      <sheetData sheetId="16">
        <row r="7">
          <cell r="A7">
            <v>8.8664367110000049E-12</v>
          </cell>
          <cell r="B7">
            <v>5.0591687010612671E-13</v>
          </cell>
          <cell r="C7">
            <v>-2.6663030400000005E-9</v>
          </cell>
          <cell r="D7">
            <v>1.7241430556261102E-11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7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6">
      <c r="A3" s="55" t="s">
        <v>1</v>
      </c>
      <c r="B3" s="56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7"/>
      <c r="B4" s="58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4" t="s">
        <v>60</v>
      </c>
      <c r="F6" s="13"/>
      <c r="G6" s="14">
        <v>700</v>
      </c>
      <c r="H6" s="15"/>
      <c r="I6" s="16">
        <v>946</v>
      </c>
      <c r="J6" s="17">
        <v>22.3</v>
      </c>
      <c r="K6" s="18">
        <v>290</v>
      </c>
      <c r="L6" s="12">
        <f>SQRT(K6)</f>
        <v>17.029386365926403</v>
      </c>
      <c r="M6" s="14">
        <v>95275</v>
      </c>
      <c r="N6" s="23">
        <f>SQRT(M6)</f>
        <v>308.66648668101305</v>
      </c>
      <c r="O6" s="40">
        <f>'[1]700uA'!A7</f>
        <v>8.8664367110000049E-12</v>
      </c>
      <c r="P6" s="12">
        <f>'[1]700uA'!B7</f>
        <v>5.0591687010612671E-13</v>
      </c>
      <c r="Q6" s="41">
        <f>'[1]700uA'!C7</f>
        <v>-2.6663030400000005E-9</v>
      </c>
      <c r="R6" s="41">
        <f>'[1]700uA'!D7</f>
        <v>1.7241430556261102E-11</v>
      </c>
    </row>
    <row r="7" spans="1:18">
      <c r="A7" s="9" t="s">
        <v>3</v>
      </c>
      <c r="B7" s="11">
        <v>4</v>
      </c>
      <c r="C7"/>
      <c r="D7"/>
      <c r="E7" s="45"/>
      <c r="F7" s="13"/>
      <c r="G7" s="14">
        <v>690</v>
      </c>
      <c r="H7" s="15"/>
      <c r="I7" s="16"/>
      <c r="J7" s="17"/>
      <c r="K7" s="18">
        <v>258</v>
      </c>
      <c r="L7" s="12">
        <f t="shared" ref="L7:L21" si="0">SQRT(K7)</f>
        <v>16.06237840420901</v>
      </c>
      <c r="M7" s="18">
        <v>92338</v>
      </c>
      <c r="N7" s="23">
        <f t="shared" ref="N7:N21" si="1">SQRT(M7)</f>
        <v>303.87168344549644</v>
      </c>
      <c r="O7" s="40">
        <f>'[1]690uA'!A7</f>
        <v>9.3734797270000084E-12</v>
      </c>
      <c r="P7" s="41">
        <f>'[1]690uA'!B7</f>
        <v>3.5469485662764794E-13</v>
      </c>
      <c r="Q7" s="41">
        <f>'[1]690uA'!C7</f>
        <v>-1.8735659050000004E-9</v>
      </c>
      <c r="R7" s="41">
        <f>'[1]690uA'!D7</f>
        <v>1.2156074325114934E-11</v>
      </c>
    </row>
    <row r="8" spans="1:18">
      <c r="A8" s="9" t="s">
        <v>28</v>
      </c>
      <c r="B8" s="11">
        <v>500</v>
      </c>
      <c r="C8"/>
      <c r="D8"/>
      <c r="E8" s="45"/>
      <c r="F8" s="13"/>
      <c r="G8" s="14">
        <v>680</v>
      </c>
      <c r="H8" s="15"/>
      <c r="I8" s="16"/>
      <c r="J8" s="17"/>
      <c r="K8" s="18">
        <v>253</v>
      </c>
      <c r="L8" s="12">
        <f t="shared" si="0"/>
        <v>15.905973720586866</v>
      </c>
      <c r="M8" s="14">
        <v>89548</v>
      </c>
      <c r="N8" s="23">
        <f t="shared" si="1"/>
        <v>299.24571843219411</v>
      </c>
      <c r="O8" s="40">
        <f>'[1]680uA'!A7</f>
        <v>9.5178621770000121E-12</v>
      </c>
      <c r="P8" s="41">
        <f>'[1]680uA'!B7</f>
        <v>2.3569941862587905E-13</v>
      </c>
      <c r="Q8" s="41">
        <f>'[1]680uA'!C7</f>
        <v>-1.2775456074999997E-9</v>
      </c>
      <c r="R8" s="41">
        <f>'[1]680uA'!D7</f>
        <v>8.0362899180746164E-12</v>
      </c>
    </row>
    <row r="9" spans="1:18" ht="15" customHeight="1">
      <c r="A9" s="9" t="s">
        <v>29</v>
      </c>
      <c r="B9" s="11">
        <v>500</v>
      </c>
      <c r="C9" s="4"/>
      <c r="D9" s="6"/>
      <c r="E9" s="45"/>
      <c r="F9" s="13"/>
      <c r="G9" s="14">
        <v>670</v>
      </c>
      <c r="H9" s="15"/>
      <c r="I9" s="16"/>
      <c r="J9" s="17"/>
      <c r="K9" s="18">
        <v>229</v>
      </c>
      <c r="L9" s="12">
        <f t="shared" si="0"/>
        <v>15.132745950421556</v>
      </c>
      <c r="M9" s="14">
        <v>88914</v>
      </c>
      <c r="N9" s="23">
        <f t="shared" si="1"/>
        <v>298.18450663976489</v>
      </c>
      <c r="O9" s="40">
        <f>'[1]670uA'!A7</f>
        <v>1.0162466650000011E-11</v>
      </c>
      <c r="P9" s="41">
        <f>'[1]670uA'!B7</f>
        <v>2.3433510160328756E-13</v>
      </c>
      <c r="Q9" s="41">
        <f>'[1]670uA'!C7</f>
        <v>-8.954202750000006E-10</v>
      </c>
      <c r="R9" s="41">
        <f>'[1]670uA'!D7</f>
        <v>5.5171950381455675E-12</v>
      </c>
    </row>
    <row r="10" spans="1:18">
      <c r="A10" s="55" t="s">
        <v>23</v>
      </c>
      <c r="B10" s="56"/>
      <c r="C10" s="4"/>
      <c r="D10" s="6"/>
      <c r="E10" s="45"/>
      <c r="F10" s="13"/>
      <c r="G10" s="14">
        <v>660</v>
      </c>
      <c r="H10" s="15"/>
      <c r="I10" s="16"/>
      <c r="J10" s="17"/>
      <c r="K10" s="18">
        <v>204</v>
      </c>
      <c r="L10" s="12">
        <f t="shared" si="0"/>
        <v>14.282856857085701</v>
      </c>
      <c r="M10" s="14">
        <v>86775</v>
      </c>
      <c r="N10" s="23">
        <f t="shared" si="1"/>
        <v>294.5759664331087</v>
      </c>
      <c r="O10" s="40">
        <f>'[1]660uA'!A7</f>
        <v>1.0505800592000015E-11</v>
      </c>
      <c r="P10" s="41">
        <f>'[1]660uA'!B7</f>
        <v>2.4213804403387926E-13</v>
      </c>
      <c r="Q10" s="41">
        <f>'[1]660uA'!C7</f>
        <v>-6.1598825699999982E-10</v>
      </c>
      <c r="R10" s="41">
        <f>'[1]660uA'!D7</f>
        <v>3.8841450245151879E-12</v>
      </c>
    </row>
    <row r="11" spans="1:18">
      <c r="A11" s="57"/>
      <c r="B11" s="58"/>
      <c r="C11" s="4"/>
      <c r="D11" s="6"/>
      <c r="E11" s="45"/>
      <c r="F11" s="13"/>
      <c r="G11" s="14">
        <v>650</v>
      </c>
      <c r="H11" s="15"/>
      <c r="I11" s="16"/>
      <c r="J11" s="17"/>
      <c r="K11" s="18">
        <v>128</v>
      </c>
      <c r="L11" s="12">
        <f t="shared" si="0"/>
        <v>11.313708498984761</v>
      </c>
      <c r="M11" s="14">
        <v>85551</v>
      </c>
      <c r="N11" s="23">
        <f t="shared" si="1"/>
        <v>292.49102550334771</v>
      </c>
      <c r="O11" s="40">
        <f>'[1]650uA'!A7</f>
        <v>1.0961684450000011E-11</v>
      </c>
      <c r="P11" s="41">
        <f>'[1]650uA'!B7</f>
        <v>1.9023848040795284E-13</v>
      </c>
      <c r="Q11" s="41">
        <f>'[1]650uA'!C7</f>
        <v>-4.2565943300000029E-10</v>
      </c>
      <c r="R11" s="41">
        <f>'[1]650uA'!D7</f>
        <v>2.5309606624117917E-12</v>
      </c>
    </row>
    <row r="12" spans="1:18">
      <c r="A12" s="9" t="s">
        <v>57</v>
      </c>
      <c r="B12" s="11" t="s">
        <v>108</v>
      </c>
      <c r="C12" s="4"/>
      <c r="D12" s="6"/>
      <c r="E12" s="45"/>
      <c r="F12" s="13"/>
      <c r="G12" s="14">
        <v>640</v>
      </c>
      <c r="H12" s="15"/>
      <c r="I12" s="16"/>
      <c r="J12" s="17"/>
      <c r="K12" s="18">
        <v>110</v>
      </c>
      <c r="L12" s="12">
        <f t="shared" si="0"/>
        <v>10.488088481701515</v>
      </c>
      <c r="M12" s="14">
        <v>83050</v>
      </c>
      <c r="N12" s="23">
        <f>SQRT(M12)</f>
        <v>288.18396901979122</v>
      </c>
      <c r="O12" s="40">
        <f>'[1]640uA'!A7</f>
        <v>1.0271605775000006E-11</v>
      </c>
      <c r="P12" s="41">
        <f>'[1]640uA'!B7</f>
        <v>1.9018964909125755E-13</v>
      </c>
      <c r="Q12" s="41">
        <f>'[1]640uA'!C7</f>
        <v>-2.9120429100000012E-10</v>
      </c>
      <c r="R12" s="41">
        <f>'[1]640uA'!D7</f>
        <v>2.0287907261465098E-12</v>
      </c>
    </row>
    <row r="13" spans="1:18">
      <c r="A13" s="9" t="s">
        <v>45</v>
      </c>
      <c r="B13" s="11" t="s">
        <v>97</v>
      </c>
      <c r="C13" s="4"/>
      <c r="D13" s="6"/>
      <c r="E13" s="45"/>
      <c r="F13" s="13"/>
      <c r="G13" s="14">
        <v>630</v>
      </c>
      <c r="H13" s="15"/>
      <c r="I13" s="16"/>
      <c r="J13" s="17"/>
      <c r="K13" s="18">
        <v>73</v>
      </c>
      <c r="L13" s="12">
        <f t="shared" si="0"/>
        <v>8.5440037453175304</v>
      </c>
      <c r="M13" s="14">
        <v>78883</v>
      </c>
      <c r="N13" s="23">
        <f t="shared" si="1"/>
        <v>280.86117567225273</v>
      </c>
      <c r="O13" s="40">
        <f>'[1]630uA'!A7</f>
        <v>1.1027623460000012E-11</v>
      </c>
      <c r="P13" s="41">
        <f>'[1]630uA'!B7</f>
        <v>1.7008218593146264E-13</v>
      </c>
      <c r="Q13" s="41">
        <f>'[1]630uA'!C7</f>
        <v>-1.9972162850000004E-10</v>
      </c>
      <c r="R13" s="41">
        <f>'[1]630uA'!D7</f>
        <v>1.1998743872941915E-12</v>
      </c>
    </row>
    <row r="14" spans="1:18">
      <c r="A14" s="9" t="s">
        <v>54</v>
      </c>
      <c r="B14" s="11" t="s">
        <v>98</v>
      </c>
      <c r="C14" s="4"/>
      <c r="D14" s="6"/>
      <c r="E14" s="45"/>
      <c r="F14" s="13"/>
      <c r="G14" s="14">
        <v>620</v>
      </c>
      <c r="H14" s="15"/>
      <c r="I14" s="16"/>
      <c r="J14" s="17"/>
      <c r="K14" s="18">
        <v>65</v>
      </c>
      <c r="L14" s="12">
        <f t="shared" si="0"/>
        <v>8.0622577482985491</v>
      </c>
      <c r="M14" s="14">
        <v>73958</v>
      </c>
      <c r="N14" s="23">
        <f t="shared" si="1"/>
        <v>271.95220168257509</v>
      </c>
      <c r="O14" s="40">
        <f>'[1]620uA'!A7</f>
        <v>1.0064696190000004E-11</v>
      </c>
      <c r="P14" s="41">
        <f>'[1]620uA'!B7</f>
        <v>5.5762654456813165E-13</v>
      </c>
      <c r="Q14" s="41">
        <f>'[1]620uA'!C7</f>
        <v>-1.3764292850000001E-10</v>
      </c>
      <c r="R14" s="41">
        <f>'[1]620uA'!D7</f>
        <v>9.3835263578658265E-13</v>
      </c>
    </row>
    <row r="15" spans="1:18">
      <c r="A15" s="9" t="s">
        <v>55</v>
      </c>
      <c r="B15" s="11" t="s">
        <v>99</v>
      </c>
      <c r="C15" s="4"/>
      <c r="D15" s="6"/>
      <c r="E15" s="45"/>
      <c r="F15" s="13"/>
      <c r="G15" s="14">
        <v>610</v>
      </c>
      <c r="H15" s="15"/>
      <c r="I15" s="16"/>
      <c r="J15" s="17"/>
      <c r="K15" s="18">
        <v>42</v>
      </c>
      <c r="L15" s="12">
        <f t="shared" si="0"/>
        <v>6.4807406984078604</v>
      </c>
      <c r="M15" s="14">
        <v>62271</v>
      </c>
      <c r="N15" s="23">
        <f t="shared" si="1"/>
        <v>249.54157970166014</v>
      </c>
      <c r="O15" s="40">
        <f>'[1]610uA'!A7</f>
        <v>1.1335715155000001E-11</v>
      </c>
      <c r="P15" s="41">
        <f>'[1]610uA'!B7</f>
        <v>1.8075559916368467E-13</v>
      </c>
      <c r="Q15" s="41">
        <f>'[1]610uA'!C7</f>
        <v>-9.2704794749999998E-11</v>
      </c>
      <c r="R15" s="41">
        <f>'[1]610uA'!D7</f>
        <v>6.5872167117540271E-13</v>
      </c>
    </row>
    <row r="16" spans="1:18">
      <c r="A16" s="9" t="s">
        <v>49</v>
      </c>
      <c r="B16" s="11">
        <v>5</v>
      </c>
      <c r="C16" s="4"/>
      <c r="D16" s="6"/>
      <c r="E16" s="45"/>
      <c r="F16" s="13"/>
      <c r="G16" s="14">
        <v>600</v>
      </c>
      <c r="H16" s="15"/>
      <c r="I16" s="16"/>
      <c r="J16" s="17"/>
      <c r="K16" s="18">
        <v>22</v>
      </c>
      <c r="L16" s="12">
        <f t="shared" si="0"/>
        <v>4.6904157598234297</v>
      </c>
      <c r="M16" s="14">
        <v>37168</v>
      </c>
      <c r="N16" s="23">
        <f t="shared" si="1"/>
        <v>192.79004123657424</v>
      </c>
      <c r="O16" s="40">
        <f>'[1]600uA'!A7</f>
        <v>1.062517248000001E-11</v>
      </c>
      <c r="P16" s="41">
        <f>'[1]600uA'!B7</f>
        <v>1.9166108797634401E-13</v>
      </c>
      <c r="Q16" s="41">
        <f>'[1]600uA'!C7</f>
        <v>-6.3466813850000022E-11</v>
      </c>
      <c r="R16" s="41">
        <f>'[1]600uA'!D7</f>
        <v>5.046464032187901E-13</v>
      </c>
    </row>
    <row r="17" spans="1:20">
      <c r="A17" s="9" t="s">
        <v>62</v>
      </c>
      <c r="B17" s="11">
        <v>5.58</v>
      </c>
      <c r="C17" s="4"/>
      <c r="D17" s="6"/>
      <c r="E17" s="45"/>
      <c r="F17" s="13"/>
      <c r="G17" s="14">
        <v>590</v>
      </c>
      <c r="H17" s="15"/>
      <c r="I17" s="16"/>
      <c r="J17" s="17"/>
      <c r="K17" s="18">
        <v>21</v>
      </c>
      <c r="L17" s="12">
        <f t="shared" si="0"/>
        <v>4.5825756949558398</v>
      </c>
      <c r="M17" s="14">
        <v>26420</v>
      </c>
      <c r="N17" s="23">
        <f t="shared" si="1"/>
        <v>162.5423021862309</v>
      </c>
      <c r="O17" s="40">
        <f>'[1]590uA'!A7</f>
        <v>1.1107204465000009E-11</v>
      </c>
      <c r="P17" s="41">
        <f>'[1]590uA'!B7</f>
        <v>1.666313897099172E-13</v>
      </c>
      <c r="Q17" s="41">
        <f>'[1]590uA'!C7</f>
        <v>-4.1183056950000015E-11</v>
      </c>
      <c r="R17" s="41">
        <f>'[1]590uA'!D7</f>
        <v>3.7021099351391326E-13</v>
      </c>
    </row>
    <row r="18" spans="1:20" ht="14" customHeight="1">
      <c r="A18" s="9" t="s">
        <v>63</v>
      </c>
      <c r="B18" s="11">
        <v>4.62</v>
      </c>
      <c r="C18" s="4"/>
      <c r="D18" s="6"/>
      <c r="E18" s="45"/>
      <c r="F18" s="13"/>
      <c r="G18" s="14">
        <v>580</v>
      </c>
      <c r="H18" s="15"/>
      <c r="I18" s="16"/>
      <c r="J18" s="17"/>
      <c r="K18" s="18">
        <v>15</v>
      </c>
      <c r="L18" s="12">
        <f t="shared" si="0"/>
        <v>3.872983346207417</v>
      </c>
      <c r="M18" s="14">
        <v>13273</v>
      </c>
      <c r="N18" s="23">
        <f t="shared" si="1"/>
        <v>115.20850663036997</v>
      </c>
      <c r="O18" s="40">
        <f>'[1]580uA'!A7</f>
        <v>1.1697238950000019E-11</v>
      </c>
      <c r="P18" s="41">
        <f>'[1]580uA'!B7</f>
        <v>1.5972938417251154E-13</v>
      </c>
      <c r="Q18" s="41">
        <f>'[1]580uA'!C7</f>
        <v>-2.573415250000001E-11</v>
      </c>
      <c r="R18" s="41">
        <f>'[1]580uA'!D7</f>
        <v>2.9526374490883857E-13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5"/>
      <c r="F19" s="13"/>
      <c r="G19" s="14">
        <v>570</v>
      </c>
      <c r="H19" s="15"/>
      <c r="I19" s="16"/>
      <c r="J19" s="17"/>
      <c r="K19" s="18">
        <v>9</v>
      </c>
      <c r="L19" s="12">
        <f t="shared" si="0"/>
        <v>3</v>
      </c>
      <c r="M19" s="14">
        <v>2570</v>
      </c>
      <c r="N19" s="23">
        <f t="shared" si="1"/>
        <v>50.695167422546305</v>
      </c>
      <c r="O19" s="40">
        <f>'[1]570uA'!A7</f>
        <v>1.1831388605000009E-11</v>
      </c>
      <c r="P19" s="41">
        <f>'[1]570uA'!B7</f>
        <v>1.6280374480853344E-13</v>
      </c>
      <c r="Q19" s="41">
        <f>'[1]570uA'!C7</f>
        <v>-1.5004389105000003E-11</v>
      </c>
      <c r="R19" s="41">
        <f>'[1]570uA'!D7</f>
        <v>2.3328393960254119E-13</v>
      </c>
    </row>
    <row r="20" spans="1:20">
      <c r="A20" s="9" t="s">
        <v>65</v>
      </c>
      <c r="B20" s="11">
        <v>0.56000000000000005</v>
      </c>
      <c r="C20" s="4"/>
      <c r="D20" s="6"/>
      <c r="E20" s="45"/>
      <c r="F20" s="13"/>
      <c r="G20" s="14">
        <v>560</v>
      </c>
      <c r="H20" s="15"/>
      <c r="I20" s="16"/>
      <c r="J20" s="17"/>
      <c r="K20" s="18">
        <v>1</v>
      </c>
      <c r="L20" s="12">
        <f t="shared" si="0"/>
        <v>1</v>
      </c>
      <c r="M20" s="14">
        <v>80</v>
      </c>
      <c r="N20" s="23">
        <f t="shared" si="1"/>
        <v>8.9442719099991592</v>
      </c>
      <c r="O20" s="40">
        <f>'[1]560uA'!A7</f>
        <v>1.1979182230000015E-11</v>
      </c>
      <c r="P20" s="41">
        <f>'[1]560uA'!B7</f>
        <v>1.5976907243483639E-13</v>
      </c>
      <c r="Q20" s="41">
        <f>'[1]560uA'!C7</f>
        <v>-7.5385740920000017E-12</v>
      </c>
      <c r="R20" s="41">
        <f>'[1]560uA'!D7</f>
        <v>2.0882788360632166E-13</v>
      </c>
    </row>
    <row r="21" spans="1:20">
      <c r="A21" s="9" t="s">
        <v>66</v>
      </c>
      <c r="B21" s="11">
        <v>0.437</v>
      </c>
      <c r="C21" s="4"/>
      <c r="D21" s="6"/>
      <c r="E21" s="46"/>
      <c r="F21" s="13"/>
      <c r="G21" s="14">
        <v>550</v>
      </c>
      <c r="H21" s="15"/>
      <c r="I21" s="16"/>
      <c r="J21" s="17"/>
      <c r="K21" s="18">
        <v>1</v>
      </c>
      <c r="L21" s="12">
        <f t="shared" si="0"/>
        <v>1</v>
      </c>
      <c r="M21" s="14">
        <v>3</v>
      </c>
      <c r="N21" s="23">
        <f t="shared" si="1"/>
        <v>1.7320508075688772</v>
      </c>
      <c r="O21" s="40">
        <f>'[1]550uA'!A7</f>
        <v>1.1772271609999996E-11</v>
      </c>
      <c r="P21" s="41">
        <f>'[1]550uA'!B7</f>
        <v>1.6633244248307026E-13</v>
      </c>
      <c r="Q21" s="41">
        <f>'[1]550uA'!C7</f>
        <v>-2.4397195049999992E-12</v>
      </c>
      <c r="R21" s="41">
        <f>'[1]550uA'!D7</f>
        <v>1.8219655340177802E-13</v>
      </c>
      <c r="T21" s="2"/>
    </row>
    <row r="22" spans="1:20">
      <c r="A22" s="9" t="s">
        <v>67</v>
      </c>
      <c r="B22" s="11">
        <v>0.56000000000000005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>
      <c r="A24" s="9" t="s">
        <v>69</v>
      </c>
      <c r="B24" s="11">
        <v>0.52</v>
      </c>
      <c r="C24" s="5"/>
      <c r="D24" s="6"/>
      <c r="E24" s="19" t="s">
        <v>40</v>
      </c>
      <c r="F24" s="42">
        <v>346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>
      <c r="A25" s="9" t="s">
        <v>70</v>
      </c>
      <c r="B25" s="11">
        <v>0.62</v>
      </c>
      <c r="C25" s="5"/>
      <c r="D25" s="6"/>
      <c r="E25" s="19" t="s">
        <v>73</v>
      </c>
      <c r="F25" s="42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101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 t="shared" ref="F30:F45" si="2">F6*(AVERAGE($J$6:$J$21)+273.15)/(AVERAGE($I$6:$I$21))*($I$48/$I$49)</f>
        <v>0</v>
      </c>
      <c r="G30" s="29">
        <f>E30*'Data Summary'!$B$18</f>
        <v>3234</v>
      </c>
      <c r="H30" s="31">
        <f>(M6-K6)/$B$42</f>
        <v>1583.0833333333333</v>
      </c>
      <c r="I30" s="32">
        <f>(1/$B$42)*SQRT(N6^2+L6^2)</f>
        <v>5.1522648741435386</v>
      </c>
      <c r="J30" s="33">
        <f>Q6-O6</f>
        <v>-2.6751694767110006E-9</v>
      </c>
      <c r="K30" s="33">
        <f>SQRT(P6^2+R6^2)</f>
        <v>1.7248851541648561E-11</v>
      </c>
      <c r="L30" s="32">
        <f>ABS(J30)/($H$30*$F$24*$L$24)</f>
        <v>30486.594433365834</v>
      </c>
      <c r="M30" s="33">
        <f>SQRT( ( 1 / ($H$30*$F$24*$L$24 ) )^2 * (K30^2+J30^2*( ($I$30/$H$30)^2+($F$25/$F$24)^2)))</f>
        <v>337.30832635286993</v>
      </c>
    </row>
    <row r="31" spans="1:20">
      <c r="A31" s="9" t="s">
        <v>27</v>
      </c>
      <c r="B31" s="11">
        <v>400</v>
      </c>
      <c r="E31" s="43">
        <f t="shared" ref="E31:E45" si="3">G7</f>
        <v>690</v>
      </c>
      <c r="F31" s="29">
        <f t="shared" si="2"/>
        <v>0</v>
      </c>
      <c r="G31" s="43">
        <f>E31*'Data Summary'!$B$18</f>
        <v>3187.8</v>
      </c>
      <c r="H31" s="31">
        <f>(M7-K7)/$B$42</f>
        <v>1534.6666666666667</v>
      </c>
      <c r="I31" s="32">
        <f t="shared" ref="I31:I45" si="4">(1/$B$42)*SQRT(N7^2+L7^2)</f>
        <v>5.0715984769213653</v>
      </c>
      <c r="J31" s="33">
        <f t="shared" ref="J31:J45" si="5">Q7-O7</f>
        <v>-1.8829393847270004E-9</v>
      </c>
      <c r="K31" s="33">
        <f t="shared" ref="K31:K45" si="6">SQRT(P7^2+R7^2)</f>
        <v>1.2161247939213994E-11</v>
      </c>
      <c r="L31" s="32">
        <f>ABS(J31)/($H$30*$F$24*$L$24)</f>
        <v>21458.232782828985</v>
      </c>
      <c r="M31" s="33">
        <f t="shared" ref="M31:M45" si="7">SQRT( ( 1 / ($H$30*$F$24*$L$24 ) )^2 * (K31^2+J31^2*( ($I$30/$H$30)^2+($F$25/$F$24)^2)))</f>
        <v>237.55341910013601</v>
      </c>
    </row>
    <row r="32" spans="1:20">
      <c r="A32" s="55" t="s">
        <v>52</v>
      </c>
      <c r="B32" s="56"/>
      <c r="E32" s="43">
        <f t="shared" si="3"/>
        <v>680</v>
      </c>
      <c r="F32" s="29">
        <f t="shared" si="2"/>
        <v>0</v>
      </c>
      <c r="G32" s="43">
        <f>E32*'Data Summary'!$B$18</f>
        <v>3141.6</v>
      </c>
      <c r="H32" s="31">
        <f t="shared" ref="H32:H45" si="8">(M8-K8)/$B$42</f>
        <v>1488.25</v>
      </c>
      <c r="I32" s="32">
        <f t="shared" si="4"/>
        <v>4.9944691632066585</v>
      </c>
      <c r="J32" s="33">
        <f t="shared" si="5"/>
        <v>-1.2870634696769997E-9</v>
      </c>
      <c r="K32" s="33">
        <f t="shared" si="6"/>
        <v>8.0397456342404458E-12</v>
      </c>
      <c r="L32" s="32">
        <f t="shared" ref="L32:L45" si="9">ABS(J32)/($H$30*$F$24*$L$24)</f>
        <v>14667.549982023904</v>
      </c>
      <c r="M32" s="33">
        <f t="shared" si="7"/>
        <v>160.5822929370064</v>
      </c>
    </row>
    <row r="33" spans="1:14">
      <c r="A33" s="57"/>
      <c r="B33" s="58"/>
      <c r="E33" s="43">
        <f t="shared" si="3"/>
        <v>670</v>
      </c>
      <c r="F33" s="29">
        <f t="shared" si="2"/>
        <v>0</v>
      </c>
      <c r="G33" s="43">
        <f>E33*'Data Summary'!$B$18</f>
        <v>3095.4</v>
      </c>
      <c r="H33" s="31">
        <f t="shared" si="8"/>
        <v>1478.0833333333333</v>
      </c>
      <c r="I33" s="32">
        <f t="shared" si="4"/>
        <v>4.9761375025660657</v>
      </c>
      <c r="J33" s="33">
        <f t="shared" si="5"/>
        <v>-9.0558274165000063E-10</v>
      </c>
      <c r="K33" s="33">
        <f t="shared" si="6"/>
        <v>5.5221693227192426E-12</v>
      </c>
      <c r="L33" s="32">
        <f t="shared" si="9"/>
        <v>10320.143830469398</v>
      </c>
      <c r="M33" s="33">
        <f t="shared" si="7"/>
        <v>112.11802512242211</v>
      </c>
    </row>
    <row r="34" spans="1:14">
      <c r="A34" s="9" t="s">
        <v>56</v>
      </c>
      <c r="B34" s="11" t="s">
        <v>102</v>
      </c>
      <c r="E34" s="43">
        <f t="shared" si="3"/>
        <v>660</v>
      </c>
      <c r="F34" s="29">
        <f t="shared" si="2"/>
        <v>0</v>
      </c>
      <c r="G34" s="43">
        <f>E34*'Data Summary'!$B$18</f>
        <v>3049.2000000000003</v>
      </c>
      <c r="H34" s="31">
        <f t="shared" si="8"/>
        <v>1442.85</v>
      </c>
      <c r="I34" s="32">
        <f t="shared" si="4"/>
        <v>4.9153670598779629</v>
      </c>
      <c r="J34" s="33">
        <f t="shared" si="5"/>
        <v>-6.2649405759199986E-10</v>
      </c>
      <c r="K34" s="33">
        <f t="shared" si="6"/>
        <v>3.8916851624758449E-12</v>
      </c>
      <c r="L34" s="32">
        <f t="shared" si="9"/>
        <v>7139.611308739667</v>
      </c>
      <c r="M34" s="33">
        <f t="shared" si="7"/>
        <v>78.024191849300422</v>
      </c>
    </row>
    <row r="35" spans="1:14">
      <c r="A35" s="9" t="s">
        <v>20</v>
      </c>
      <c r="B35" s="11" t="s">
        <v>103</v>
      </c>
      <c r="E35" s="43">
        <f t="shared" si="3"/>
        <v>650</v>
      </c>
      <c r="F35" s="29">
        <f t="shared" si="2"/>
        <v>0</v>
      </c>
      <c r="G35" s="43">
        <f>E35*'Data Summary'!$B$18</f>
        <v>3003</v>
      </c>
      <c r="H35" s="31">
        <f t="shared" si="8"/>
        <v>1423.7166666666667</v>
      </c>
      <c r="I35" s="32">
        <f t="shared" si="4"/>
        <v>4.8784958975305308</v>
      </c>
      <c r="J35" s="33">
        <f t="shared" si="5"/>
        <v>-4.3662111745000029E-10</v>
      </c>
      <c r="K35" s="33">
        <f t="shared" si="6"/>
        <v>2.5381001859863338E-12</v>
      </c>
      <c r="L35" s="32">
        <f t="shared" si="9"/>
        <v>4975.7935131296917</v>
      </c>
      <c r="M35" s="33">
        <f t="shared" si="7"/>
        <v>53.2743226193422</v>
      </c>
      <c r="N35" s="3"/>
    </row>
    <row r="36" spans="1:14">
      <c r="A36" s="9" t="s">
        <v>21</v>
      </c>
      <c r="B36" s="11" t="s">
        <v>104</v>
      </c>
      <c r="E36" s="43">
        <f t="shared" si="3"/>
        <v>640</v>
      </c>
      <c r="F36" s="29">
        <f t="shared" si="2"/>
        <v>0</v>
      </c>
      <c r="G36" s="43">
        <f>E36*'Data Summary'!$B$18</f>
        <v>2956.8</v>
      </c>
      <c r="H36" s="31">
        <f t="shared" si="8"/>
        <v>1382.3333333333333</v>
      </c>
      <c r="I36" s="32">
        <f t="shared" si="4"/>
        <v>4.8062459362791659</v>
      </c>
      <c r="J36" s="33">
        <f t="shared" si="5"/>
        <v>-3.0147589677500013E-10</v>
      </c>
      <c r="K36" s="33">
        <f t="shared" si="6"/>
        <v>2.0376859211172704E-12</v>
      </c>
      <c r="L36" s="32">
        <f t="shared" si="9"/>
        <v>3435.6602362683116</v>
      </c>
      <c r="M36" s="33">
        <f t="shared" si="7"/>
        <v>38.645664852654619</v>
      </c>
      <c r="N36" s="3"/>
    </row>
    <row r="37" spans="1:14">
      <c r="A37" s="9" t="s">
        <v>22</v>
      </c>
      <c r="B37" s="11" t="s">
        <v>105</v>
      </c>
      <c r="E37" s="43">
        <f t="shared" si="3"/>
        <v>630</v>
      </c>
      <c r="F37" s="29">
        <f t="shared" si="2"/>
        <v>0</v>
      </c>
      <c r="G37" s="43">
        <f>E37*'Data Summary'!$B$18</f>
        <v>2910.6</v>
      </c>
      <c r="H37" s="31">
        <f t="shared" si="8"/>
        <v>1313.5</v>
      </c>
      <c r="I37" s="32">
        <f t="shared" si="4"/>
        <v>4.6831850510333481</v>
      </c>
      <c r="J37" s="33">
        <f t="shared" si="5"/>
        <v>-2.1074925196000006E-10</v>
      </c>
      <c r="K37" s="33">
        <f t="shared" si="6"/>
        <v>1.2118690091160166E-12</v>
      </c>
      <c r="L37" s="32">
        <f t="shared" si="9"/>
        <v>2401.7270784425332</v>
      </c>
      <c r="M37" s="33">
        <f t="shared" si="7"/>
        <v>25.63304176770519</v>
      </c>
    </row>
    <row r="38" spans="1:14">
      <c r="A38" s="55" t="s">
        <v>11</v>
      </c>
      <c r="B38" s="56"/>
      <c r="E38" s="43">
        <f t="shared" si="3"/>
        <v>620</v>
      </c>
      <c r="F38" s="29">
        <f t="shared" si="2"/>
        <v>0</v>
      </c>
      <c r="G38" s="43">
        <f>E38*'Data Summary'!$B$18</f>
        <v>2864.4</v>
      </c>
      <c r="H38" s="31">
        <f t="shared" si="8"/>
        <v>1231.55</v>
      </c>
      <c r="I38" s="32">
        <f t="shared" si="4"/>
        <v>4.5345280288520042</v>
      </c>
      <c r="J38" s="33">
        <f t="shared" si="5"/>
        <v>-1.4770762469000002E-10</v>
      </c>
      <c r="K38" s="33">
        <f t="shared" si="6"/>
        <v>1.0915370045466262E-12</v>
      </c>
      <c r="L38" s="32">
        <f t="shared" si="9"/>
        <v>1683.2961379987801</v>
      </c>
      <c r="M38" s="33">
        <f t="shared" si="7"/>
        <v>19.590827844343398</v>
      </c>
    </row>
    <row r="39" spans="1:14">
      <c r="A39" s="66"/>
      <c r="B39" s="67"/>
      <c r="E39" s="43">
        <f t="shared" si="3"/>
        <v>610</v>
      </c>
      <c r="F39" s="29">
        <f t="shared" si="2"/>
        <v>0</v>
      </c>
      <c r="G39" s="43">
        <f>E39*'Data Summary'!$B$18</f>
        <v>2818.2000000000003</v>
      </c>
      <c r="H39" s="31">
        <f t="shared" si="8"/>
        <v>1037.1500000000001</v>
      </c>
      <c r="I39" s="32">
        <f t="shared" si="4"/>
        <v>4.1604286638117793</v>
      </c>
      <c r="J39" s="33">
        <f t="shared" si="5"/>
        <v>-1.0404050990499999E-10</v>
      </c>
      <c r="K39" s="33">
        <f t="shared" si="6"/>
        <v>6.8307161169612227E-13</v>
      </c>
      <c r="L39" s="32">
        <f t="shared" si="9"/>
        <v>1185.6597713629531</v>
      </c>
      <c r="M39" s="33">
        <f t="shared" si="7"/>
        <v>13.200118187414704</v>
      </c>
      <c r="N39" s="3"/>
    </row>
    <row r="40" spans="1:14">
      <c r="A40" s="57"/>
      <c r="B40" s="58"/>
      <c r="E40" s="43">
        <f t="shared" si="3"/>
        <v>600</v>
      </c>
      <c r="F40" s="29">
        <f t="shared" si="2"/>
        <v>0</v>
      </c>
      <c r="G40" s="43">
        <f>E40*'Data Summary'!$B$18</f>
        <v>2772</v>
      </c>
      <c r="H40" s="31">
        <f t="shared" si="8"/>
        <v>619.1</v>
      </c>
      <c r="I40" s="32">
        <f t="shared" si="4"/>
        <v>3.2141181614177712</v>
      </c>
      <c r="J40" s="33">
        <f t="shared" si="5"/>
        <v>-7.409198633000003E-11</v>
      </c>
      <c r="K40" s="33">
        <f t="shared" si="6"/>
        <v>5.39816603047681E-13</v>
      </c>
      <c r="L40" s="32">
        <f t="shared" si="9"/>
        <v>844.36233205766973</v>
      </c>
      <c r="M40" s="33">
        <f t="shared" si="7"/>
        <v>9.7714353116166031</v>
      </c>
      <c r="N40" s="3"/>
    </row>
    <row r="41" spans="1:14">
      <c r="A41" s="9" t="s">
        <v>56</v>
      </c>
      <c r="B41" s="11" t="s">
        <v>106</v>
      </c>
      <c r="E41" s="43">
        <f t="shared" si="3"/>
        <v>590</v>
      </c>
      <c r="F41" s="29">
        <f t="shared" si="2"/>
        <v>0</v>
      </c>
      <c r="G41" s="43">
        <f>E41*'Data Summary'!$B$18</f>
        <v>2725.8</v>
      </c>
      <c r="H41" s="31">
        <f t="shared" si="8"/>
        <v>439.98333333333335</v>
      </c>
      <c r="I41" s="32">
        <f t="shared" si="4"/>
        <v>2.7101147987165088</v>
      </c>
      <c r="J41" s="33">
        <f t="shared" si="5"/>
        <v>-5.2290261415000026E-11</v>
      </c>
      <c r="K41" s="33">
        <f t="shared" si="6"/>
        <v>4.0598300426891891E-13</v>
      </c>
      <c r="L41" s="32">
        <f t="shared" si="9"/>
        <v>595.90691597368311</v>
      </c>
      <c r="M41" s="33">
        <f t="shared" si="7"/>
        <v>7.0790624353197096</v>
      </c>
      <c r="N41" s="3"/>
    </row>
    <row r="42" spans="1:14">
      <c r="A42" s="9" t="s">
        <v>24</v>
      </c>
      <c r="B42" s="11">
        <v>60</v>
      </c>
      <c r="E42" s="43">
        <f t="shared" si="3"/>
        <v>580</v>
      </c>
      <c r="F42" s="29">
        <f t="shared" si="2"/>
        <v>0</v>
      </c>
      <c r="G42" s="43">
        <f>E42*'Data Summary'!$B$18</f>
        <v>2679.6</v>
      </c>
      <c r="H42" s="31">
        <f t="shared" si="8"/>
        <v>220.96666666666667</v>
      </c>
      <c r="I42" s="32">
        <f t="shared" si="4"/>
        <v>1.9212264601319415</v>
      </c>
      <c r="J42" s="33">
        <f t="shared" si="5"/>
        <v>-3.7431391450000033E-11</v>
      </c>
      <c r="K42" s="33">
        <f t="shared" si="6"/>
        <v>3.3569950137842246E-13</v>
      </c>
      <c r="L42" s="32">
        <f t="shared" si="9"/>
        <v>426.57321719134876</v>
      </c>
      <c r="M42" s="33">
        <f t="shared" si="7"/>
        <v>5.417210517397443</v>
      </c>
      <c r="N42" s="3"/>
    </row>
    <row r="43" spans="1:14">
      <c r="A43" s="55" t="s">
        <v>12</v>
      </c>
      <c r="B43" s="56"/>
      <c r="E43" s="43">
        <f t="shared" si="3"/>
        <v>570</v>
      </c>
      <c r="F43" s="29">
        <f t="shared" si="2"/>
        <v>0</v>
      </c>
      <c r="G43" s="43">
        <f>E43*'Data Summary'!$B$18</f>
        <v>2633.4</v>
      </c>
      <c r="H43" s="31">
        <f t="shared" si="8"/>
        <v>42.68333333333333</v>
      </c>
      <c r="I43" s="32">
        <f t="shared" si="4"/>
        <v>0.84639759503964151</v>
      </c>
      <c r="J43" s="33">
        <f t="shared" si="5"/>
        <v>-2.6835777710000013E-11</v>
      </c>
      <c r="K43" s="33">
        <f t="shared" si="6"/>
        <v>2.8447575608505581E-13</v>
      </c>
      <c r="L43" s="32">
        <f t="shared" si="9"/>
        <v>305.82416496265682</v>
      </c>
      <c r="M43" s="33">
        <f t="shared" si="7"/>
        <v>4.2510097969717142</v>
      </c>
      <c r="N43" s="3"/>
    </row>
    <row r="44" spans="1:14">
      <c r="A44" s="57"/>
      <c r="B44" s="58"/>
      <c r="E44" s="43">
        <f t="shared" si="3"/>
        <v>560</v>
      </c>
      <c r="F44" s="29">
        <f t="shared" si="2"/>
        <v>0</v>
      </c>
      <c r="G44" s="43">
        <f>E44*'Data Summary'!$B$18</f>
        <v>2587.2000000000003</v>
      </c>
      <c r="H44" s="31">
        <f t="shared" si="8"/>
        <v>1.3166666666666667</v>
      </c>
      <c r="I44" s="32">
        <f t="shared" si="4"/>
        <v>0.15</v>
      </c>
      <c r="J44" s="33">
        <f t="shared" si="5"/>
        <v>-1.9517756322000017E-11</v>
      </c>
      <c r="K44" s="33">
        <f t="shared" si="6"/>
        <v>2.6293581246795467E-13</v>
      </c>
      <c r="L44" s="32">
        <f t="shared" si="9"/>
        <v>222.42700001557986</v>
      </c>
      <c r="M44" s="33">
        <f t="shared" si="7"/>
        <v>3.6025376035264216</v>
      </c>
      <c r="N44" s="3"/>
    </row>
    <row r="45" spans="1:14">
      <c r="A45" s="9" t="s">
        <v>13</v>
      </c>
      <c r="B45" s="11" t="s">
        <v>107</v>
      </c>
      <c r="E45" s="43">
        <f t="shared" si="3"/>
        <v>550</v>
      </c>
      <c r="F45" s="29">
        <f t="shared" si="2"/>
        <v>0</v>
      </c>
      <c r="G45" s="43">
        <f>E45*'Data Summary'!$B$18</f>
        <v>2541</v>
      </c>
      <c r="H45" s="31">
        <f t="shared" si="8"/>
        <v>3.3333333333333333E-2</v>
      </c>
      <c r="I45" s="32">
        <f t="shared" si="4"/>
        <v>3.3333333333333333E-2</v>
      </c>
      <c r="J45" s="33">
        <f t="shared" si="5"/>
        <v>-1.4211991114999996E-11</v>
      </c>
      <c r="K45" s="33">
        <f t="shared" si="6"/>
        <v>2.467023824243917E-13</v>
      </c>
      <c r="L45" s="32">
        <f t="shared" si="9"/>
        <v>161.96177961266804</v>
      </c>
      <c r="M45" s="33">
        <f t="shared" si="7"/>
        <v>3.1662099295496673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700,30486.5944333658,337.30832635287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690,21458.232782829,237.553419100136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946</v>
      </c>
      <c r="L50" s="35" t="str">
        <f t="shared" si="10"/>
        <v>680,14667.5499820239,160.582292937006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670,10320.1438304694,112.118025122422</v>
      </c>
    </row>
    <row r="52" spans="1:14">
      <c r="E52" s="8" t="s">
        <v>78</v>
      </c>
      <c r="F52" s="30">
        <f>EXP(INDEX(LINEST(LN(L30:L45),E30:E45),1,2))</f>
        <v>6.0309625206082274E-7</v>
      </c>
      <c r="L52" s="35" t="str">
        <f t="shared" si="10"/>
        <v>660,7139.61130873967,78.0241918493004</v>
      </c>
    </row>
    <row r="53" spans="1:14">
      <c r="E53" s="8" t="s">
        <v>79</v>
      </c>
      <c r="F53" s="30">
        <f>INDEX(LINEST(LN(L30:L45),E30:E45),1)</f>
        <v>3.51490821499E-2</v>
      </c>
      <c r="L53" s="35" t="str">
        <f t="shared" si="10"/>
        <v>650,4975.79351312969,53.2743226193422</v>
      </c>
      <c r="N53" s="3"/>
    </row>
    <row r="54" spans="1:14">
      <c r="L54" s="35" t="str">
        <f t="shared" si="10"/>
        <v>640,3435.66023626831,38.6456648526546</v>
      </c>
      <c r="N54" s="3"/>
    </row>
    <row r="55" spans="1:14">
      <c r="L55" s="35" t="str">
        <f t="shared" si="10"/>
        <v>630,2401.72707844253,25.6330417677052</v>
      </c>
      <c r="N55" s="3"/>
    </row>
    <row r="56" spans="1:14">
      <c r="L56" s="35" t="str">
        <f t="shared" si="10"/>
        <v>620,1683.29613799878,19.5908278443434</v>
      </c>
      <c r="N56" s="3"/>
    </row>
    <row r="57" spans="1:14">
      <c r="L57" s="35" t="str">
        <f t="shared" si="10"/>
        <v>610,1185.65977136295,13.2001181874147</v>
      </c>
      <c r="N57" s="3"/>
    </row>
    <row r="58" spans="1:14">
      <c r="L58" s="35" t="str">
        <f t="shared" si="10"/>
        <v>600,844.36233205767,9.7714353116166</v>
      </c>
      <c r="N58" s="3"/>
    </row>
    <row r="59" spans="1:14">
      <c r="L59" s="35" t="str">
        <f t="shared" si="10"/>
        <v>590,595.906915973683,7.07906243531971</v>
      </c>
      <c r="N59" s="3"/>
    </row>
    <row r="60" spans="1:14">
      <c r="L60" s="35" t="str">
        <f t="shared" si="10"/>
        <v>580,426.573217191349,5.41721051739744</v>
      </c>
    </row>
    <row r="61" spans="1:14">
      <c r="L61" s="35" t="str">
        <f t="shared" si="10"/>
        <v>570,305.824164962657,4.25100979697171</v>
      </c>
    </row>
    <row r="62" spans="1:14">
      <c r="L62" s="35" t="str">
        <f t="shared" si="10"/>
        <v>560,222.42700001558,3.60253760352642</v>
      </c>
    </row>
    <row r="63" spans="1:14">
      <c r="L63" s="35" t="str">
        <f t="shared" si="10"/>
        <v>550,161.961779612668,3.16620992954967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2018-07-14T09:18:18Z</dcterms:modified>
</cp:coreProperties>
</file>