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5_SansCorrections/"/>
    </mc:Choice>
  </mc:AlternateContent>
  <xr:revisionPtr revIDLastSave="0" documentId="8_{8FC9FFE7-1A92-7D4E-A712-C0F7E6CD31E3}" xr6:coauthVersionLast="34" xr6:coauthVersionMax="34" xr10:uidLastSave="{00000000-0000-0000-0000-000000000000}"/>
  <bookViews>
    <workbookView xWindow="0" yWindow="460" windowWidth="24900" windowHeight="14620" tabRatio="866" xr2:uid="{00000000-000D-0000-FFFF-FFFF00000000}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7902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" i="1" l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30" i="1"/>
  <c r="D7" i="38" l="1"/>
  <c r="D7" i="37"/>
  <c r="D7" i="36"/>
  <c r="D7" i="35"/>
  <c r="D7" i="34"/>
  <c r="D7" i="33"/>
  <c r="D7" i="32"/>
  <c r="D7" i="31"/>
  <c r="D7" i="30"/>
  <c r="D7" i="29"/>
  <c r="D7" i="28"/>
  <c r="D7" i="39"/>
  <c r="D7" i="27"/>
  <c r="D7" i="26"/>
  <c r="D7" i="25"/>
  <c r="C7" i="38"/>
  <c r="C7" i="37"/>
  <c r="C7" i="36"/>
  <c r="C7" i="35"/>
  <c r="C7" i="34"/>
  <c r="C7" i="33"/>
  <c r="C7" i="32"/>
  <c r="C7" i="31"/>
  <c r="C7" i="30"/>
  <c r="C7" i="29"/>
  <c r="C7" i="28"/>
  <c r="C7" i="39"/>
  <c r="C7" i="27"/>
  <c r="C7" i="26"/>
  <c r="C7" i="25"/>
  <c r="B7" i="38"/>
  <c r="B7" i="37"/>
  <c r="B7" i="36"/>
  <c r="B7" i="35"/>
  <c r="B7" i="34"/>
  <c r="B7" i="33"/>
  <c r="B7" i="32"/>
  <c r="B7" i="31"/>
  <c r="B7" i="30"/>
  <c r="B7" i="29"/>
  <c r="B7" i="28"/>
  <c r="B7" i="39"/>
  <c r="B7" i="27"/>
  <c r="B7" i="26"/>
  <c r="B7" i="25"/>
  <c r="A7" i="38"/>
  <c r="A7" i="37"/>
  <c r="A7" i="36"/>
  <c r="A7" i="35"/>
  <c r="A7" i="34"/>
  <c r="A7" i="33"/>
  <c r="A7" i="32"/>
  <c r="A7" i="31"/>
  <c r="A7" i="30"/>
  <c r="A7" i="29"/>
  <c r="A7" i="28"/>
  <c r="A7" i="39"/>
  <c r="A7" i="27"/>
  <c r="A7" i="26"/>
  <c r="A7" i="25"/>
  <c r="D7" i="14"/>
  <c r="C7" i="14"/>
  <c r="B7" i="14"/>
  <c r="A7" i="14"/>
  <c r="H30" i="1"/>
  <c r="M31" i="1" s="1"/>
  <c r="J31" i="1"/>
  <c r="L31" i="1"/>
  <c r="I30" i="1"/>
  <c r="K31" i="1"/>
  <c r="I49" i="1"/>
  <c r="J32" i="1"/>
  <c r="L32" i="1"/>
  <c r="K32" i="1"/>
  <c r="M32" i="1"/>
  <c r="J33" i="1"/>
  <c r="L33" i="1"/>
  <c r="K33" i="1"/>
  <c r="M33" i="1"/>
  <c r="J34" i="1"/>
  <c r="L34" i="1"/>
  <c r="K34" i="1"/>
  <c r="M34" i="1"/>
  <c r="J35" i="1"/>
  <c r="L35" i="1"/>
  <c r="K35" i="1"/>
  <c r="M35" i="1"/>
  <c r="J36" i="1"/>
  <c r="L36" i="1"/>
  <c r="K36" i="1"/>
  <c r="M36" i="1"/>
  <c r="J37" i="1"/>
  <c r="L37" i="1"/>
  <c r="K37" i="1"/>
  <c r="M37" i="1"/>
  <c r="J38" i="1"/>
  <c r="L38" i="1"/>
  <c r="K38" i="1"/>
  <c r="M38" i="1"/>
  <c r="J39" i="1"/>
  <c r="L39" i="1"/>
  <c r="K39" i="1"/>
  <c r="M39" i="1"/>
  <c r="J40" i="1"/>
  <c r="L40" i="1"/>
  <c r="K40" i="1"/>
  <c r="M40" i="1"/>
  <c r="J41" i="1"/>
  <c r="L41" i="1"/>
  <c r="K41" i="1"/>
  <c r="M41" i="1"/>
  <c r="J42" i="1"/>
  <c r="L42" i="1"/>
  <c r="K42" i="1"/>
  <c r="M42" i="1"/>
  <c r="J43" i="1"/>
  <c r="L43" i="1"/>
  <c r="K43" i="1"/>
  <c r="M43" i="1"/>
  <c r="J44" i="1"/>
  <c r="L44" i="1"/>
  <c r="K44" i="1"/>
  <c r="M44" i="1"/>
  <c r="J45" i="1"/>
  <c r="L45" i="1"/>
  <c r="K45" i="1"/>
  <c r="M45" i="1"/>
  <c r="K30" i="1"/>
  <c r="J30" i="1"/>
  <c r="L30" i="1" s="1"/>
  <c r="F51" i="1"/>
  <c r="F49" i="1"/>
  <c r="F48" i="1"/>
  <c r="H31" i="1"/>
  <c r="F5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M30" i="1" l="1"/>
  <c r="L55" i="1" l="1"/>
  <c r="L50" i="1"/>
  <c r="L56" i="1"/>
  <c r="L63" i="1"/>
  <c r="L49" i="1"/>
  <c r="L52" i="1"/>
  <c r="L60" i="1"/>
  <c r="L51" i="1"/>
  <c r="L59" i="1"/>
  <c r="L48" i="1"/>
  <c r="F53" i="1"/>
  <c r="F52" i="1"/>
  <c r="L58" i="1"/>
  <c r="L57" i="1"/>
  <c r="L54" i="1"/>
  <c r="L62" i="1"/>
  <c r="L53" i="1"/>
  <c r="L6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xr16:uid="{00000000-0015-0000-FFFF-FFFF01000000}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xr16:uid="{00000000-0015-0000-FFFF-FFFF02000000}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xr16:uid="{00000000-0015-0000-FFFF-FFFF03000000}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xr16:uid="{00000000-0015-0000-FFFF-FFFF04000000}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xr16:uid="{00000000-0015-0000-FFFF-FFFF05000000}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xr16:uid="{00000000-0015-0000-FFFF-FFFF06000000}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xr16:uid="{00000000-0015-0000-FFFF-FFFF07000000}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xr16:uid="{00000000-0015-0000-FFFF-FFFF08000000}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xr16:uid="{00000000-0015-0000-FFFF-FFFF09000000}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xr16:uid="{00000000-0015-0000-FFFF-FFFF0A000000}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xr16:uid="{00000000-0015-0000-FFFF-FFFF0B000000}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xr16:uid="{00000000-0015-0000-FFFF-FFFF0C000000}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xr16:uid="{00000000-0015-0000-FFFF-FFFF0D000000}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xr16:uid="{00000000-0015-0000-FFFF-FFFF0E000000}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xr16:uid="{00000000-0015-0000-FFFF-FFFF0F000000}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xr16:uid="{00000000-0015-0000-FFFF-FFFF10000000}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xr16:uid="{00000000-0015-0000-FFFF-FFFF11000000}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xr16:uid="{00000000-0015-0000-FFFF-FFFF12000000}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xr16:uid="{00000000-0015-0000-FFFF-FFFF13000000}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xr16:uid="{00000000-0015-0000-FFFF-FFFF14000000}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xr16:uid="{00000000-0015-0000-FFFF-FFFF15000000}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xr16:uid="{00000000-0015-0000-FFFF-FFFF16000000}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xr16:uid="{00000000-0015-0000-FFFF-FFFF17000000}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xr16:uid="{00000000-0015-0000-FFFF-FFFF18000000}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xr16:uid="{00000000-0015-0000-FFFF-FFFF19000000}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xr16:uid="{00000000-0015-0000-FFFF-FFFF1A000000}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xr16:uid="{00000000-0015-0000-FFFF-FFFF1B000000}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xr16:uid="{00000000-0015-0000-FFFF-FFFF1C000000}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xr16:uid="{00000000-0015-0000-FFFF-FFFF1D000000}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xr16:uid="{00000000-0015-0000-FFFF-FFFF1E000000}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xr16:uid="{00000000-0015-0000-FFFF-FFFF1F000000}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xr16:uid="{00000000-0015-0000-FFFF-FFFF20000000}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xr16:uid="{00000000-0015-0000-FFFF-FFFF21000000}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xr16:uid="{00000000-0015-0000-FFFF-FFFF22000000}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xr16:uid="{00000000-0015-0000-FFFF-FFFF23000000}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xr16:uid="{00000000-0015-0000-FFFF-FFFF24000000}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xr16:uid="{00000000-0015-0000-FFFF-FFFF25000000}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xr16:uid="{00000000-0015-0000-FFFF-FFFF26000000}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xr16:uid="{00000000-0015-0000-FFFF-FFFF27000000}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xr16:uid="{00000000-0015-0000-FFFF-FFFF28000000}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xr16:uid="{00000000-0015-0000-FFFF-FFFF29000000}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xr16:uid="{00000000-0015-0000-FFFF-FFFF2A000000}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xr16:uid="{00000000-0015-0000-FFFF-FFFF2B000000}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xr16:uid="{00000000-0015-0000-FFFF-FFFF2C000000}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xr16:uid="{00000000-0015-0000-FFFF-FFFF2D000000}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xr16:uid="{00000000-0015-0000-FFFF-FFFF2E000000}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xr16:uid="{00000000-0015-0000-FFFF-FFFF2F000000}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xr16:uid="{00000000-0015-0000-FFFF-FFFF30000000}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xr16:uid="{00000000-0015-0000-FFFF-FFFF31000000}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xr16:uid="{00000000-0015-0000-FFFF-FFFF32000000}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xr16:uid="{00000000-0015-0000-FFFF-FFFF33000000}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xr16:uid="{00000000-0015-0000-FFFF-FFFF34000000}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xr16:uid="{00000000-0015-0000-FFFF-FFFF35000000}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<sst xmlns="http://schemas.openxmlformats.org/spreadsheetml/2006/main" count="457" uniqueCount="111">
  <si>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</si>
  <si>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</si>
  <si>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</si>
  <si>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</si>
  <si>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</si>
  <si>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</si>
  <si>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</si>
  <si>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</si>
  <si>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</si>
  <si>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</si>
  <si>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</si>
  <si>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</si>
  <si>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</si>
  <si>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</si>
  <si>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</si>
  <si>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</si>
  <si>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</si>
  <si>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</si>
  <si>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</si>
  <si>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</si>
  <si>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</si>
  <si>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</si>
  <si>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</si>
  <si>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</si>
  <si>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</si>
  <si>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</si>
  <si>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</si>
  <si>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</si>
  <si>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</si>
  <si>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</si>
  <si>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</si>
  <si>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</si>
  <si>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</si>
  <si>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</si>
  <si>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</si>
  <si>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</si>
  <si>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</si>
  <si>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</si>
  <si>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</si>
  <si>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</si>
  <si>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</si>
  <si>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</si>
  <si>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</si>
  <si>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</si>
  <si>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</si>
  <si>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</si>
  <si>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</si>
  <si>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</si>
  <si>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</si>
  <si>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</si>
  <si>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</si>
  <si>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</si>
  <si>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</si>
  <si>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</si>
  <si>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</si>
  <si>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</si>
  <si>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</si>
  <si>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</si>
  <si>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</si>
  <si>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</si>
  <si>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</si>
  <si>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</si>
  <si>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</si>
  <si>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</si>
  <si>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</si>
  <si>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</si>
  <si>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</si>
  <si>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</si>
  <si>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</si>
  <si>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</si>
  <si>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</si>
  <si>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</si>
  <si>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</si>
  <si>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</si>
  <si>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</si>
  <si>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</si>
  <si>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</si>
  <si>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</si>
  <si>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</si>
  <si>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</si>
  <si>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</si>
  <si>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</si>
  <si>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</si>
  <si>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</si>
  <si>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</si>
  <si>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</si>
  <si>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</si>
  <si>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</si>
  <si>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</si>
  <si>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</si>
  <si>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</si>
  <si>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</si>
  <si>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</si>
  <si>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</si>
  <si>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</si>
  <si>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</si>
  <si>
    <t>Francesco Dhanush</t>
  </si>
  <si>
    <t>474 Timing Filter Amp - ORTEC</t>
  </si>
  <si>
    <t>GE1/1-X-L-CERN-0002</t>
  </si>
  <si>
    <t>Enter Value</t>
  </si>
  <si>
    <t>Ar/CO2</t>
  </si>
  <si>
    <t>70/30</t>
  </si>
  <si>
    <t>QUAD 935</t>
  </si>
  <si>
    <t>140mv</t>
  </si>
  <si>
    <t>kiethley 6487</t>
  </si>
  <si>
    <t>signal</t>
  </si>
  <si>
    <t>shielding</t>
  </si>
  <si>
    <t>gnd</t>
  </si>
  <si>
    <t>CAEN N1145</t>
  </si>
  <si>
    <t>Ag X-Ray</t>
  </si>
  <si>
    <t>6 layers Cu tape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</si>
</sst>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scheme val="minor"/>
    </font>
    <font>
      <sz val="6"/>
      <color theme="1"/>
      <name val="Calibri"/>
      <scheme val="minor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1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5" fillId="3" borderId="2" xfId="0" applyFont="1" applyFill="1" applyBorder="1" applyProtection="1">
      <protection locked="0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2" xfId="0" applyNumberFormat="1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  <xf numFmtId="0" fontId="1" fillId="3" borderId="1" xfId="0" applyFont="1" applyFill="1" applyBorder="1" applyProtection="1">
      <protection locked="0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01"/>
          <c:y val="3.2859051642576097E-2"/>
          <c:w val="0.68974424803763801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01"/>
                  <c:y val="0.19878538620172501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1733.5229687194976</c:v>
                  </c:pt>
                  <c:pt idx="1">
                    <c:v>1790.5976691639337</c:v>
                  </c:pt>
                  <c:pt idx="2">
                    <c:v>836.63895762330492</c:v>
                  </c:pt>
                  <c:pt idx="3">
                    <c:v>536.17097607323342</c:v>
                  </c:pt>
                  <c:pt idx="4">
                    <c:v>380.42802587543406</c:v>
                  </c:pt>
                  <c:pt idx="5">
                    <c:v>460.16231520829552</c:v>
                  </c:pt>
                  <c:pt idx="6">
                    <c:v>193.55462852157504</c:v>
                  </c:pt>
                  <c:pt idx="7">
                    <c:v>113.91766264332271</c:v>
                  </c:pt>
                  <c:pt idx="8">
                    <c:v>90.719046422778888</c:v>
                  </c:pt>
                  <c:pt idx="9">
                    <c:v>64.117293458720752</c:v>
                  </c:pt>
                  <c:pt idx="10">
                    <c:v>96.962732547092855</c:v>
                  </c:pt>
                  <c:pt idx="11">
                    <c:v>36.408631382427181</c:v>
                  </c:pt>
                  <c:pt idx="12">
                    <c:v>26.997617383548231</c:v>
                  </c:pt>
                  <c:pt idx="13">
                    <c:v>24.758136852082941</c:v>
                  </c:pt>
                  <c:pt idx="14">
                    <c:v>22.609579732383505</c:v>
                  </c:pt>
                  <c:pt idx="15">
                    <c:v>22.631835913997762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1733.5229687194976</c:v>
                  </c:pt>
                  <c:pt idx="1">
                    <c:v>1790.5976691639337</c:v>
                  </c:pt>
                  <c:pt idx="2">
                    <c:v>836.63895762330492</c:v>
                  </c:pt>
                  <c:pt idx="3">
                    <c:v>536.17097607323342</c:v>
                  </c:pt>
                  <c:pt idx="4">
                    <c:v>380.42802587543406</c:v>
                  </c:pt>
                  <c:pt idx="5">
                    <c:v>460.16231520829552</c:v>
                  </c:pt>
                  <c:pt idx="6">
                    <c:v>193.55462852157504</c:v>
                  </c:pt>
                  <c:pt idx="7">
                    <c:v>113.91766264332271</c:v>
                  </c:pt>
                  <c:pt idx="8">
                    <c:v>90.719046422778888</c:v>
                  </c:pt>
                  <c:pt idx="9">
                    <c:v>64.117293458720752</c:v>
                  </c:pt>
                  <c:pt idx="10">
                    <c:v>96.962732547092855</c:v>
                  </c:pt>
                  <c:pt idx="11">
                    <c:v>36.408631382427181</c:v>
                  </c:pt>
                  <c:pt idx="12">
                    <c:v>26.997617383548231</c:v>
                  </c:pt>
                  <c:pt idx="13">
                    <c:v>24.758136852082941</c:v>
                  </c:pt>
                  <c:pt idx="14">
                    <c:v>22.609579732383505</c:v>
                  </c:pt>
                  <c:pt idx="15">
                    <c:v>22.631835913997762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700</c:v>
                </c:pt>
                <c:pt idx="1">
                  <c:v>690</c:v>
                </c:pt>
                <c:pt idx="2">
                  <c:v>680</c:v>
                </c:pt>
                <c:pt idx="3">
                  <c:v>670</c:v>
                </c:pt>
                <c:pt idx="4">
                  <c:v>660</c:v>
                </c:pt>
                <c:pt idx="5">
                  <c:v>650</c:v>
                </c:pt>
                <c:pt idx="6">
                  <c:v>640</c:v>
                </c:pt>
                <c:pt idx="7">
                  <c:v>630</c:v>
                </c:pt>
                <c:pt idx="8">
                  <c:v>620</c:v>
                </c:pt>
                <c:pt idx="9">
                  <c:v>610</c:v>
                </c:pt>
                <c:pt idx="10">
                  <c:v>600</c:v>
                </c:pt>
                <c:pt idx="11">
                  <c:v>590</c:v>
                </c:pt>
                <c:pt idx="12">
                  <c:v>580</c:v>
                </c:pt>
                <c:pt idx="13">
                  <c:v>570</c:v>
                </c:pt>
                <c:pt idx="14">
                  <c:v>560</c:v>
                </c:pt>
                <c:pt idx="15">
                  <c:v>550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30586.358453373432</c:v>
                </c:pt>
                <c:pt idx="1">
                  <c:v>21690.202675550969</c:v>
                </c:pt>
                <c:pt idx="2">
                  <c:v>15027.989260074988</c:v>
                </c:pt>
                <c:pt idx="3">
                  <c:v>10131.920732577197</c:v>
                </c:pt>
                <c:pt idx="4">
                  <c:v>7069.3196767390518</c:v>
                </c:pt>
                <c:pt idx="5">
                  <c:v>4883.8018531162497</c:v>
                </c:pt>
                <c:pt idx="6">
                  <c:v>3377.5951616930965</c:v>
                </c:pt>
                <c:pt idx="7">
                  <c:v>2320.9636877469097</c:v>
                </c:pt>
                <c:pt idx="8">
                  <c:v>1632.2683895060304</c:v>
                </c:pt>
                <c:pt idx="9">
                  <c:v>1131.384523571551</c:v>
                </c:pt>
                <c:pt idx="10">
                  <c:v>784.81093745498333</c:v>
                </c:pt>
                <c:pt idx="11">
                  <c:v>564.33107729174037</c:v>
                </c:pt>
                <c:pt idx="12">
                  <c:v>401.56543967558684</c:v>
                </c:pt>
                <c:pt idx="13">
                  <c:v>289.43586523754021</c:v>
                </c:pt>
                <c:pt idx="14">
                  <c:v>205.2345938300495</c:v>
                </c:pt>
                <c:pt idx="15">
                  <c:v>145.79086627877422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28-6947-910E-C191A6576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394624"/>
        <c:axId val="-2097663584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9.7070563594522543</c:v>
                  </c:pt>
                  <c:pt idx="1">
                    <c:v>8.8609630196743012</c:v>
                  </c:pt>
                  <c:pt idx="2">
                    <c:v>8.6739872862081864</c:v>
                  </c:pt>
                  <c:pt idx="3">
                    <c:v>8.655858686466031</c:v>
                  </c:pt>
                  <c:pt idx="4">
                    <c:v>8.6792057519085688</c:v>
                  </c:pt>
                  <c:pt idx="5">
                    <c:v>8.4561943590538338</c:v>
                  </c:pt>
                  <c:pt idx="6">
                    <c:v>8.3097164932287608</c:v>
                  </c:pt>
                  <c:pt idx="7">
                    <c:v>8.0702127150187177</c:v>
                  </c:pt>
                  <c:pt idx="8">
                    <c:v>7.7932306232131436</c:v>
                  </c:pt>
                  <c:pt idx="9">
                    <c:v>7.494627737012034</c:v>
                  </c:pt>
                  <c:pt idx="10">
                    <c:v>7.0130829349664614</c:v>
                  </c:pt>
                  <c:pt idx="11">
                    <c:v>5.6657352546223834</c:v>
                  </c:pt>
                  <c:pt idx="12">
                    <c:v>4.5811510032284035</c:v>
                  </c:pt>
                  <c:pt idx="13">
                    <c:v>3.3274532009492011</c:v>
                  </c:pt>
                  <c:pt idx="14">
                    <c:v>1.5764763774737915</c:v>
                  </c:pt>
                  <c:pt idx="15">
                    <c:v>0.37230513249897562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9.7070563594522543</c:v>
                  </c:pt>
                  <c:pt idx="1">
                    <c:v>8.8609630196743012</c:v>
                  </c:pt>
                  <c:pt idx="2">
                    <c:v>8.6739872862081864</c:v>
                  </c:pt>
                  <c:pt idx="3">
                    <c:v>8.655858686466031</c:v>
                  </c:pt>
                  <c:pt idx="4">
                    <c:v>8.6792057519085688</c:v>
                  </c:pt>
                  <c:pt idx="5">
                    <c:v>8.4561943590538338</c:v>
                  </c:pt>
                  <c:pt idx="6">
                    <c:v>8.3097164932287608</c:v>
                  </c:pt>
                  <c:pt idx="7">
                    <c:v>8.0702127150187177</c:v>
                  </c:pt>
                  <c:pt idx="8">
                    <c:v>7.7932306232131436</c:v>
                  </c:pt>
                  <c:pt idx="9">
                    <c:v>7.494627737012034</c:v>
                  </c:pt>
                  <c:pt idx="10">
                    <c:v>7.0130829349664614</c:v>
                  </c:pt>
                  <c:pt idx="11">
                    <c:v>5.6657352546223834</c:v>
                  </c:pt>
                  <c:pt idx="12">
                    <c:v>4.5811510032284035</c:v>
                  </c:pt>
                  <c:pt idx="13">
                    <c:v>3.3274532009492011</c:v>
                  </c:pt>
                  <c:pt idx="14">
                    <c:v>1.5764763774737915</c:v>
                  </c:pt>
                  <c:pt idx="15">
                    <c:v>0.37230513249897562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700</c:v>
                </c:pt>
                <c:pt idx="1">
                  <c:v>690</c:v>
                </c:pt>
                <c:pt idx="2">
                  <c:v>680</c:v>
                </c:pt>
                <c:pt idx="3">
                  <c:v>670</c:v>
                </c:pt>
                <c:pt idx="4">
                  <c:v>660</c:v>
                </c:pt>
                <c:pt idx="5">
                  <c:v>650</c:v>
                </c:pt>
                <c:pt idx="6">
                  <c:v>640</c:v>
                </c:pt>
                <c:pt idx="7">
                  <c:v>630</c:v>
                </c:pt>
                <c:pt idx="8">
                  <c:v>620</c:v>
                </c:pt>
                <c:pt idx="9">
                  <c:v>610</c:v>
                </c:pt>
                <c:pt idx="10">
                  <c:v>600</c:v>
                </c:pt>
                <c:pt idx="11">
                  <c:v>590</c:v>
                </c:pt>
                <c:pt idx="12">
                  <c:v>580</c:v>
                </c:pt>
                <c:pt idx="13">
                  <c:v>570</c:v>
                </c:pt>
                <c:pt idx="14">
                  <c:v>560</c:v>
                </c:pt>
                <c:pt idx="15">
                  <c:v>550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5632.916666666667</c:v>
                </c:pt>
                <c:pt idx="1">
                  <c:v>4696.333333333333</c:v>
                </c:pt>
                <c:pt idx="2">
                  <c:v>4501.55</c:v>
                </c:pt>
                <c:pt idx="3">
                  <c:v>4484.6333333333332</c:v>
                </c:pt>
                <c:pt idx="4">
                  <c:v>4511.8166666666666</c:v>
                </c:pt>
                <c:pt idx="5">
                  <c:v>4284</c:v>
                </c:pt>
                <c:pt idx="6">
                  <c:v>4138.1833333333334</c:v>
                </c:pt>
                <c:pt idx="7">
                  <c:v>3903.3</c:v>
                </c:pt>
                <c:pt idx="8">
                  <c:v>3640.3333333333335</c:v>
                </c:pt>
                <c:pt idx="9">
                  <c:v>3367.3</c:v>
                </c:pt>
                <c:pt idx="10">
                  <c:v>2948.6666666666665</c:v>
                </c:pt>
                <c:pt idx="11">
                  <c:v>1924.2</c:v>
                </c:pt>
                <c:pt idx="12">
                  <c:v>1257.7833333333333</c:v>
                </c:pt>
                <c:pt idx="13">
                  <c:v>663.2833333333333</c:v>
                </c:pt>
                <c:pt idx="14">
                  <c:v>147.85</c:v>
                </c:pt>
                <c:pt idx="15">
                  <c:v>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28-6947-910E-C191A6576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688752"/>
        <c:axId val="-2097628096"/>
      </c:scatterChart>
      <c:valAx>
        <c:axId val="-2100394624"/>
        <c:scaling>
          <c:orientation val="minMax"/>
          <c:max val="8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663584"/>
        <c:crosses val="autoZero"/>
        <c:crossBetween val="midCat"/>
      </c:valAx>
      <c:valAx>
        <c:axId val="-2097663584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394624"/>
        <c:crosses val="autoZero"/>
        <c:crossBetween val="midCat"/>
      </c:valAx>
      <c:valAx>
        <c:axId val="-20976280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-2097688752"/>
        <c:crosses val="max"/>
        <c:crossBetween val="midCat"/>
      </c:valAx>
      <c:valAx>
        <c:axId val="-2097688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97628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04"/>
          <c:y val="0.62095964566929096"/>
          <c:w val="0.233296276732959"/>
          <c:h val="0.170382920884888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1" xr16:uid="{00000000-0016-0000-0100-000003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9" xr16:uid="{00000000-0016-0000-0300-00000A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3" xr16:uid="{00000000-0016-0000-0300-000009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9" xr16:uid="{00000000-0016-0000-0300-000008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0" xr16:uid="{00000000-0016-0000-0400-00000F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4" xr16:uid="{00000000-0016-0000-0400-00000E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0" xr16:uid="{00000000-0016-0000-0400-00000D00000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4" xr16:uid="{00000000-0016-0000-0400-00000C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5" xr16:uid="{00000000-0016-0000-0500-000013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1" xr16:uid="{00000000-0016-0000-0500-000012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5" xr16:uid="{00000000-0016-0000-0500-00001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7" xr16:uid="{00000000-0016-0000-0100-000002000000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1" xr16:uid="{00000000-0016-0000-0500-000010000000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2" xr16:uid="{00000000-0016-0000-0600-000017000000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6" xr16:uid="{00000000-0016-0000-0600-000016000000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2" xr16:uid="{00000000-0016-0000-0600-000015000000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6" xr16:uid="{00000000-0016-0000-0600-000014000000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7" xr16:uid="{00000000-0016-0000-0700-00001B000000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3" xr16:uid="{00000000-0016-0000-0700-00001A000000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7" xr16:uid="{00000000-0016-0000-0700-000019000000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3" xr16:uid="{00000000-0016-0000-0700-000018000000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4" xr16:uid="{00000000-0016-0000-0800-00001F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1" xr16:uid="{00000000-0016-0000-0100-000001000000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8" xr16:uid="{00000000-0016-0000-0800-00001E000000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4" xr16:uid="{00000000-0016-0000-0800-00001D000000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8" xr16:uid="{00000000-0016-0000-0800-00001C000000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5" xr16:uid="{00000000-0016-0000-0900-000023000000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1" xr16:uid="{00000000-0016-0000-0900-000022000000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5" xr16:uid="{00000000-0016-0000-0900-000021000000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1" xr16:uid="{00000000-0016-0000-0900-000020000000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2" xr16:uid="{00000000-0016-0000-0A00-000027000000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6" xr16:uid="{00000000-0016-0000-0A00-000026000000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2" xr16:uid="{00000000-0016-0000-0A00-000025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7" xr16:uid="{00000000-0016-0000-0100-000000000000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6" xr16:uid="{00000000-0016-0000-0A00-000024000000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7" xr16:uid="{00000000-0016-0000-0B00-00002B000000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3" xr16:uid="{00000000-0016-0000-0B00-00002A000000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7" xr16:uid="{00000000-0016-0000-0B00-000029000000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3" xr16:uid="{00000000-0016-0000-0B00-000028000000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9" xr16:uid="{00000000-0016-0000-0C00-00002F000000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5" xr16:uid="{00000000-0016-0000-0C00-00002E000000}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9" xr16:uid="{00000000-0016-0000-0C00-00002D000000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5" xr16:uid="{00000000-0016-0000-0C00-00002C000000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4" xr16:uid="{00000000-0016-0000-0D00-000031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8" xr16:uid="{00000000-0016-0000-0200-000007000000}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8" xr16:uid="{00000000-0016-0000-0D00-000030000000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0" xr16:uid="{00000000-0016-0000-0E00-000035000000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6" xr16:uid="{00000000-0016-0000-0E00-000034000000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0" xr16:uid="{00000000-0016-0000-0E00-000033000000}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6" xr16:uid="{00000000-0016-0000-0E00-000032000000}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4" xr16:uid="{00000000-0016-0000-0F00-000039000000}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0" xr16:uid="{00000000-0016-0000-0F00-000038000000}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4" xr16:uid="{00000000-0016-0000-0F00-000037000000}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0" xr16:uid="{00000000-0016-0000-0F00-000036000000}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3" xr16:uid="{00000000-0016-0000-1000-00003D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2" xr16:uid="{00000000-0016-0000-0200-000006000000}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39" xr16:uid="{00000000-0016-0000-1000-00003C000000}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3" xr16:uid="{00000000-0016-0000-1000-00003B000000}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39" xr16:uid="{00000000-0016-0000-1000-00003A000000}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2_Physics_710uA_SourceOff_iEtaiPhi52" connectionId="22" xr16:uid="{00000000-0016-0000-1100-00003F000000}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1_Physics_710uA_XRayAg40kV5uA_iEtaiPhi52" connectionId="21" xr16:uid="{00000000-0016-0000-1100-00003E000000}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0_Physics_720uA_SourceOff_iEtaiPhi52" connectionId="20" xr16:uid="{00000000-0016-0000-1200-000041000000}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9_Physics_720uA_XRayAg40kV5uA_iEtaiPhi52" connectionId="19" xr16:uid="{00000000-0016-0000-1200-000040000000}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8_Physics_730uA_SourceOff_iEtaiPhi52" connectionId="18" xr16:uid="{00000000-0016-0000-1300-000043000000}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7_Physics_730uA_XRayAg40kV5uA_iEtaiPhi52" connectionId="17" xr16:uid="{00000000-0016-0000-1300-000042000000}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6_Physics_740uA_SourceOff_iEtaiPhi52" connectionId="16" xr16:uid="{00000000-0016-0000-1400-000045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8" xr16:uid="{00000000-0016-0000-0200-000005000000}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5_Physics_740uA_XRayAg40kV5uA_iEtaiPhi52" connectionId="15" xr16:uid="{00000000-0016-0000-1400-000044000000}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4_Physics_750uA_SourceOff_iEtaiPhi52" connectionId="14" xr16:uid="{00000000-0016-0000-1500-000047000000}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3_Physics_750uA_XRayAg40kV5uA_iEtaiPhi52" connectionId="13" xr16:uid="{00000000-0016-0000-1500-000046000000}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2_Physics_760uA_SourceOff_iEtaiPhi52" connectionId="12" xr16:uid="{00000000-0016-0000-1600-000049000000}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1_Physics_760uA_XRayAg40kV5uA_iEtaiPhi52" connectionId="11" xr16:uid="{00000000-0016-0000-1600-000048000000}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0_Physics_770uA_SourceOff_iEtaiPhi52" connectionId="10" xr16:uid="{00000000-0016-0000-1700-00004B000000}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9_Physics_770uA_XRayAg40kV5uA_iEtaiPhi52" connectionId="9" xr16:uid="{00000000-0016-0000-1700-00004A000000}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8_Physics_780uA_SourceOff_iEtaiPhi52" connectionId="8" xr16:uid="{00000000-0016-0000-1800-00004D000000}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7_Physics_780uA_XRayAg40kV5uA_iEtaiPhi52" connectionId="7" xr16:uid="{00000000-0016-0000-1800-00004C000000}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6_Physics_700uA_SourceOff_iEtaiPhi52" connectionId="6" xr16:uid="{00000000-0016-0000-1900-00004F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2" xr16:uid="{00000000-0016-0000-0200-000004000000}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5_Physics_790uA_XRayAg40kV5uA_iEtaiPhi52" connectionId="5" xr16:uid="{00000000-0016-0000-1900-00004E000000}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4_Physics_800uA_SourceOff_iEtaiPhi52" connectionId="4" xr16:uid="{00000000-0016-0000-1A00-000051000000}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3_Physics_800uA_XRayAg40kV5uA_iEtaiPhi52" connectionId="3" xr16:uid="{00000000-0016-0000-1A00-000050000000}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2_Physics_810uA_SourceOff_iEtaiPhi52" connectionId="2" xr16:uid="{00000000-0016-0000-1B00-000053000000}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1_Physics_810uA_XRayAg40kV5uA_iEtaiPhi52" connectionId="1" xr16:uid="{00000000-0016-0000-1B00-000052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3" xr16:uid="{00000000-0016-0000-0300-00000B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Relationship Id="rId4" Type="http://schemas.openxmlformats.org/officeDocument/2006/relationships/queryTable" Target="../queryTables/queryTable3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Relationship Id="rId4" Type="http://schemas.openxmlformats.org/officeDocument/2006/relationships/queryTable" Target="../queryTables/queryTable4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2" Type="http://schemas.openxmlformats.org/officeDocument/2006/relationships/queryTable" Target="../queryTables/queryTable42.xml"/><Relationship Id="rId1" Type="http://schemas.openxmlformats.org/officeDocument/2006/relationships/queryTable" Target="../queryTables/queryTable41.xml"/><Relationship Id="rId4" Type="http://schemas.openxmlformats.org/officeDocument/2006/relationships/queryTable" Target="../queryTables/queryTable4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2" Type="http://schemas.openxmlformats.org/officeDocument/2006/relationships/queryTable" Target="../queryTables/queryTable46.xml"/><Relationship Id="rId1" Type="http://schemas.openxmlformats.org/officeDocument/2006/relationships/queryTable" Target="../queryTables/queryTable45.xml"/><Relationship Id="rId4" Type="http://schemas.openxmlformats.org/officeDocument/2006/relationships/queryTable" Target="../queryTables/queryTable4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0.xml"/><Relationship Id="rId1" Type="http://schemas.openxmlformats.org/officeDocument/2006/relationships/queryTable" Target="../queryTables/queryTable4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2" Type="http://schemas.openxmlformats.org/officeDocument/2006/relationships/queryTable" Target="../queryTables/queryTable52.xml"/><Relationship Id="rId1" Type="http://schemas.openxmlformats.org/officeDocument/2006/relationships/queryTable" Target="../queryTables/queryTable51.xml"/><Relationship Id="rId4" Type="http://schemas.openxmlformats.org/officeDocument/2006/relationships/queryTable" Target="../queryTables/queryTable5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2" Type="http://schemas.openxmlformats.org/officeDocument/2006/relationships/queryTable" Target="../queryTables/queryTable56.xml"/><Relationship Id="rId1" Type="http://schemas.openxmlformats.org/officeDocument/2006/relationships/queryTable" Target="../queryTables/queryTable55.xml"/><Relationship Id="rId4" Type="http://schemas.openxmlformats.org/officeDocument/2006/relationships/queryTable" Target="../queryTables/queryTable5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2" Type="http://schemas.openxmlformats.org/officeDocument/2006/relationships/queryTable" Target="../queryTables/queryTable60.xml"/><Relationship Id="rId1" Type="http://schemas.openxmlformats.org/officeDocument/2006/relationships/queryTable" Target="../queryTables/queryTable59.xml"/><Relationship Id="rId4" Type="http://schemas.openxmlformats.org/officeDocument/2006/relationships/queryTable" Target="../queryTables/queryTable6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4.xml"/><Relationship Id="rId1" Type="http://schemas.openxmlformats.org/officeDocument/2006/relationships/queryTable" Target="../queryTables/queryTable6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6.xml"/><Relationship Id="rId1" Type="http://schemas.openxmlformats.org/officeDocument/2006/relationships/queryTable" Target="../queryTables/queryTable6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8.xml"/><Relationship Id="rId1" Type="http://schemas.openxmlformats.org/officeDocument/2006/relationships/queryTable" Target="../queryTables/queryTable6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0.xml"/><Relationship Id="rId1" Type="http://schemas.openxmlformats.org/officeDocument/2006/relationships/queryTable" Target="../queryTables/queryTable6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2.xml"/><Relationship Id="rId1" Type="http://schemas.openxmlformats.org/officeDocument/2006/relationships/queryTable" Target="../queryTables/queryTable7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4.xml"/><Relationship Id="rId1" Type="http://schemas.openxmlformats.org/officeDocument/2006/relationships/queryTable" Target="../queryTables/queryTable7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6.xml"/><Relationship Id="rId1" Type="http://schemas.openxmlformats.org/officeDocument/2006/relationships/queryTable" Target="../queryTables/queryTable7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8.xml"/><Relationship Id="rId1" Type="http://schemas.openxmlformats.org/officeDocument/2006/relationships/queryTable" Target="../queryTables/queryTable7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0.xml"/><Relationship Id="rId1" Type="http://schemas.openxmlformats.org/officeDocument/2006/relationships/queryTable" Target="../queryTables/queryTable7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2.xml"/><Relationship Id="rId1" Type="http://schemas.openxmlformats.org/officeDocument/2006/relationships/queryTable" Target="../queryTables/queryTable8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4.xml"/><Relationship Id="rId1" Type="http://schemas.openxmlformats.org/officeDocument/2006/relationships/queryTable" Target="../queryTables/queryTable8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4" Type="http://schemas.openxmlformats.org/officeDocument/2006/relationships/queryTable" Target="../queryTables/query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4" Type="http://schemas.openxmlformats.org/officeDocument/2006/relationships/queryTable" Target="../queryTables/query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Relationship Id="rId4" Type="http://schemas.openxmlformats.org/officeDocument/2006/relationships/queryTable" Target="../queryTables/queryTable2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Relationship Id="rId4" Type="http://schemas.openxmlformats.org/officeDocument/2006/relationships/queryTable" Target="../queryTables/queryTable2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4" Type="http://schemas.openxmlformats.org/officeDocument/2006/relationships/queryTable" Target="../queryTables/queryTable2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Relationship Id="rId4" Type="http://schemas.openxmlformats.org/officeDocument/2006/relationships/queryTable" Target="../queryTables/queryTable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tabSelected="1" topLeftCell="B19" workbookViewId="0">
      <selection activeCell="G30" sqref="G30:G45"/>
    </sheetView>
  </sheetViews>
  <sheetFormatPr baseColWidth="10" defaultColWidth="8.83203125" defaultRowHeight="15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>
      <c r="A1" s="60" t="s">
        <v>81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2"/>
    </row>
    <row r="2" spans="1:18" ht="16">
      <c r="A2" s="9" t="s">
        <v>53</v>
      </c>
      <c r="B2" s="11" t="s">
        <v>96</v>
      </c>
      <c r="C2" s="37" t="s">
        <v>95</v>
      </c>
      <c r="D2" s="38" t="s">
        <v>93</v>
      </c>
      <c r="E2"/>
      <c r="F2" s="63" t="s">
        <v>7</v>
      </c>
      <c r="G2" s="64"/>
      <c r="H2" s="64"/>
      <c r="I2" s="64"/>
      <c r="J2" s="65"/>
      <c r="K2" s="66" t="s">
        <v>47</v>
      </c>
      <c r="L2" s="64"/>
      <c r="M2" s="64"/>
      <c r="N2" s="65"/>
      <c r="O2" s="66" t="s">
        <v>48</v>
      </c>
      <c r="P2" s="64"/>
      <c r="Q2" s="64"/>
      <c r="R2" s="67"/>
    </row>
    <row r="3" spans="1:18" ht="16">
      <c r="A3" s="43" t="s">
        <v>1</v>
      </c>
      <c r="B3" s="44"/>
      <c r="C3" s="39" t="s">
        <v>94</v>
      </c>
      <c r="D3" s="40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>
      <c r="A4" s="45"/>
      <c r="B4" s="46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>
      <c r="A5" s="10" t="s">
        <v>56</v>
      </c>
      <c r="B5" s="11" t="s">
        <v>97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>
      <c r="A6" s="9" t="s">
        <v>2</v>
      </c>
      <c r="B6" s="11">
        <v>4</v>
      </c>
      <c r="C6"/>
      <c r="D6"/>
      <c r="E6" s="57" t="s">
        <v>60</v>
      </c>
      <c r="F6" s="13">
        <v>3902.8</v>
      </c>
      <c r="G6" s="14">
        <v>700</v>
      </c>
      <c r="H6" s="15">
        <v>0.41666666666666669</v>
      </c>
      <c r="I6" s="16">
        <v>971</v>
      </c>
      <c r="J6" s="17">
        <v>21.9</v>
      </c>
      <c r="K6" s="18">
        <v>621</v>
      </c>
      <c r="L6" s="12">
        <v>24.919872000000002</v>
      </c>
      <c r="M6" s="14">
        <v>338596</v>
      </c>
      <c r="N6" s="23">
        <v>581.89002000000005</v>
      </c>
      <c r="O6" s="41">
        <v>-8.0499999999999998E-14</v>
      </c>
      <c r="P6" s="41">
        <v>7.3341399999999993E-12</v>
      </c>
      <c r="Q6" s="41">
        <v>-9.5499999999999995E-9</v>
      </c>
      <c r="R6" s="41">
        <v>5.3500000000000001E-10</v>
      </c>
    </row>
    <row r="7" spans="1:18">
      <c r="A7" s="9" t="s">
        <v>3</v>
      </c>
      <c r="B7" s="11">
        <v>4</v>
      </c>
      <c r="C7"/>
      <c r="D7"/>
      <c r="E7" s="58"/>
      <c r="F7" s="13">
        <v>3847.4</v>
      </c>
      <c r="G7" s="14">
        <v>690</v>
      </c>
      <c r="H7" s="15"/>
      <c r="I7" s="16">
        <v>971</v>
      </c>
      <c r="J7" s="17">
        <v>21.9</v>
      </c>
      <c r="K7" s="18">
        <v>440</v>
      </c>
      <c r="L7" s="12">
        <v>20.976177</v>
      </c>
      <c r="M7" s="36">
        <v>282220</v>
      </c>
      <c r="N7" s="23">
        <v>531.24382000000003</v>
      </c>
      <c r="O7" s="41">
        <v>2.2900000000000001E-12</v>
      </c>
      <c r="P7" s="41">
        <v>8.3999999999999998E-12</v>
      </c>
      <c r="Q7" s="41">
        <v>-6.7700000000000004E-9</v>
      </c>
      <c r="R7" s="41">
        <v>5.5600000000000004E-10</v>
      </c>
    </row>
    <row r="8" spans="1:18">
      <c r="A8" s="9" t="s">
        <v>28</v>
      </c>
      <c r="B8" s="11">
        <v>100</v>
      </c>
      <c r="C8"/>
      <c r="D8"/>
      <c r="E8" s="58"/>
      <c r="F8" s="13">
        <v>3793.2</v>
      </c>
      <c r="G8" s="14">
        <v>680</v>
      </c>
      <c r="H8" s="15"/>
      <c r="I8" s="16">
        <v>971</v>
      </c>
      <c r="J8" s="17">
        <v>22.3</v>
      </c>
      <c r="K8" s="18">
        <v>382</v>
      </c>
      <c r="L8" s="12">
        <v>19.544820000000001</v>
      </c>
      <c r="M8" s="36">
        <v>270475</v>
      </c>
      <c r="N8" s="23">
        <v>520.07210999999995</v>
      </c>
      <c r="O8" s="41">
        <v>2.1600000000000001E-12</v>
      </c>
      <c r="P8" s="41">
        <v>7.81E-12</v>
      </c>
      <c r="Q8" s="41">
        <v>-4.6900000000000001E-9</v>
      </c>
      <c r="R8" s="41">
        <v>2.5799999999999999E-10</v>
      </c>
    </row>
    <row r="9" spans="1:18" ht="15" customHeight="1">
      <c r="A9" s="9" t="s">
        <v>29</v>
      </c>
      <c r="B9" s="11">
        <v>100</v>
      </c>
      <c r="C9" s="4"/>
      <c r="D9" s="6"/>
      <c r="E9" s="58"/>
      <c r="F9" s="13">
        <v>3736.6</v>
      </c>
      <c r="G9" s="14">
        <v>670</v>
      </c>
      <c r="H9" s="15"/>
      <c r="I9" s="16">
        <v>971</v>
      </c>
      <c r="J9" s="17">
        <v>22.3</v>
      </c>
      <c r="K9" s="18">
        <v>324</v>
      </c>
      <c r="L9" s="12">
        <v>18</v>
      </c>
      <c r="M9" s="14">
        <v>269402</v>
      </c>
      <c r="N9" s="23">
        <v>519.03949999999998</v>
      </c>
      <c r="O9" s="41">
        <v>3.47E-12</v>
      </c>
      <c r="P9" s="41">
        <v>8.2200000000000001E-12</v>
      </c>
      <c r="Q9" s="41">
        <v>-3.1599999999999998E-9</v>
      </c>
      <c r="R9" s="41">
        <v>1.65E-10</v>
      </c>
    </row>
    <row r="10" spans="1:18">
      <c r="A10" s="43" t="s">
        <v>23</v>
      </c>
      <c r="B10" s="44"/>
      <c r="C10" s="4"/>
      <c r="D10" s="6"/>
      <c r="E10" s="58"/>
      <c r="F10" s="13">
        <v>3682.6</v>
      </c>
      <c r="G10" s="14">
        <v>660</v>
      </c>
      <c r="H10" s="15"/>
      <c r="I10" s="16">
        <v>971</v>
      </c>
      <c r="J10" s="17">
        <v>22.3</v>
      </c>
      <c r="K10" s="18">
        <v>237</v>
      </c>
      <c r="L10" s="12">
        <v>15.394804000000001</v>
      </c>
      <c r="M10" s="14">
        <v>270946</v>
      </c>
      <c r="N10" s="23">
        <v>520.52473999999995</v>
      </c>
      <c r="O10" s="41">
        <v>7.2399999999999998E-12</v>
      </c>
      <c r="P10" s="41">
        <v>7.9400000000000005E-12</v>
      </c>
      <c r="Q10" s="41">
        <v>-2.1999999999999998E-9</v>
      </c>
      <c r="R10" s="41">
        <v>1.1700000000000001E-10</v>
      </c>
    </row>
    <row r="11" spans="1:18">
      <c r="A11" s="45"/>
      <c r="B11" s="46"/>
      <c r="C11" s="4"/>
      <c r="D11" s="6"/>
      <c r="E11" s="58"/>
      <c r="F11" s="13">
        <v>3628.6</v>
      </c>
      <c r="G11" s="14">
        <v>650</v>
      </c>
      <c r="H11" s="15"/>
      <c r="I11" s="16">
        <v>971</v>
      </c>
      <c r="J11" s="17">
        <v>22.4</v>
      </c>
      <c r="K11" s="18">
        <v>193</v>
      </c>
      <c r="L11" s="12">
        <v>13.892443999999999</v>
      </c>
      <c r="M11" s="14">
        <v>257233</v>
      </c>
      <c r="N11" s="23">
        <v>507.18142999999998</v>
      </c>
      <c r="O11" s="41">
        <v>4.8599999999999999E-12</v>
      </c>
      <c r="P11" s="41">
        <v>4.8400000000000004E-12</v>
      </c>
      <c r="Q11" s="41">
        <v>-1.5199999999999999E-9</v>
      </c>
      <c r="R11" s="41">
        <v>1.43E-10</v>
      </c>
    </row>
    <row r="12" spans="1:18">
      <c r="A12" s="9" t="s">
        <v>57</v>
      </c>
      <c r="B12" s="11" t="s">
        <v>98</v>
      </c>
      <c r="C12" s="4"/>
      <c r="D12" s="6"/>
      <c r="E12" s="58"/>
      <c r="F12" s="13">
        <v>3571.6</v>
      </c>
      <c r="G12" s="14">
        <v>640</v>
      </c>
      <c r="H12" s="15"/>
      <c r="I12" s="16">
        <v>971</v>
      </c>
      <c r="J12" s="17">
        <v>22.3</v>
      </c>
      <c r="K12" s="18">
        <v>147</v>
      </c>
      <c r="L12" s="12">
        <v>12.124356000000001</v>
      </c>
      <c r="M12" s="14">
        <v>248438</v>
      </c>
      <c r="N12" s="23">
        <v>498.43554999999998</v>
      </c>
      <c r="O12" s="41">
        <v>4.5800000000000003E-12</v>
      </c>
      <c r="P12" s="41">
        <v>6.5100000000000003E-12</v>
      </c>
      <c r="Q12" s="41">
        <v>-1.0500000000000001E-9</v>
      </c>
      <c r="R12" s="41">
        <v>5.9399999999999997E-11</v>
      </c>
    </row>
    <row r="13" spans="1:18">
      <c r="A13" s="9" t="s">
        <v>45</v>
      </c>
      <c r="B13" s="11" t="s">
        <v>99</v>
      </c>
      <c r="C13" s="4"/>
      <c r="D13" s="6"/>
      <c r="E13" s="58"/>
      <c r="F13" s="13">
        <v>3513.8</v>
      </c>
      <c r="G13" s="14">
        <v>630</v>
      </c>
      <c r="H13" s="15"/>
      <c r="I13" s="16">
        <v>971</v>
      </c>
      <c r="J13" s="17">
        <v>22.4</v>
      </c>
      <c r="K13" s="18">
        <v>132</v>
      </c>
      <c r="L13" s="12">
        <v>11.489125</v>
      </c>
      <c r="M13" s="14">
        <v>234330</v>
      </c>
      <c r="N13" s="23">
        <v>484.07643999999999</v>
      </c>
      <c r="O13" s="41">
        <v>5.6699999999999999E-12</v>
      </c>
      <c r="P13" s="41">
        <v>4.7499999999999998E-12</v>
      </c>
      <c r="Q13" s="41">
        <v>-7.19E-10</v>
      </c>
      <c r="R13" s="41">
        <v>3.47E-11</v>
      </c>
    </row>
    <row r="14" spans="1:18">
      <c r="A14" s="9" t="s">
        <v>54</v>
      </c>
      <c r="B14" s="11" t="s">
        <v>100</v>
      </c>
      <c r="C14" s="4"/>
      <c r="D14" s="6"/>
      <c r="E14" s="58"/>
      <c r="F14" s="13">
        <v>3459.8</v>
      </c>
      <c r="G14" s="14">
        <v>620</v>
      </c>
      <c r="H14" s="15"/>
      <c r="I14" s="16">
        <v>971</v>
      </c>
      <c r="J14" s="17">
        <v>22.3</v>
      </c>
      <c r="K14" s="18">
        <v>112</v>
      </c>
      <c r="L14" s="12">
        <v>10.583005</v>
      </c>
      <c r="M14" s="14">
        <v>218532</v>
      </c>
      <c r="N14" s="23">
        <v>467.47406000000001</v>
      </c>
      <c r="O14" s="41">
        <v>4.6399999999999996E-12</v>
      </c>
      <c r="P14" s="41">
        <v>5.1999999999999997E-12</v>
      </c>
      <c r="Q14" s="41">
        <v>-5.0500000000000001E-10</v>
      </c>
      <c r="R14" s="41">
        <v>2.7499999999999999E-11</v>
      </c>
    </row>
    <row r="15" spans="1:18">
      <c r="A15" s="9" t="s">
        <v>55</v>
      </c>
      <c r="B15" s="11" t="s">
        <v>101</v>
      </c>
      <c r="C15" s="4"/>
      <c r="D15" s="6"/>
      <c r="E15" s="58"/>
      <c r="F15" s="13">
        <v>3402.8</v>
      </c>
      <c r="G15" s="14">
        <v>610</v>
      </c>
      <c r="H15" s="15"/>
      <c r="I15" s="16">
        <v>971</v>
      </c>
      <c r="J15" s="17">
        <v>22.3</v>
      </c>
      <c r="K15" s="18">
        <v>86</v>
      </c>
      <c r="L15" s="12">
        <v>9.2736184999999995</v>
      </c>
      <c r="M15" s="14">
        <v>202124</v>
      </c>
      <c r="N15" s="23">
        <v>449.58202999999997</v>
      </c>
      <c r="O15" s="41">
        <v>4.2499999999999999E-12</v>
      </c>
      <c r="P15" s="41">
        <v>6.1799999999999999E-12</v>
      </c>
      <c r="Q15" s="41">
        <v>-3.4899999999999998E-10</v>
      </c>
      <c r="R15" s="41">
        <v>1.8799999999999999E-11</v>
      </c>
    </row>
    <row r="16" spans="1:18">
      <c r="A16" s="9" t="s">
        <v>49</v>
      </c>
      <c r="B16" s="11">
        <v>5</v>
      </c>
      <c r="C16" s="4"/>
      <c r="D16" s="6"/>
      <c r="E16" s="58"/>
      <c r="F16" s="13">
        <v>3349.8</v>
      </c>
      <c r="G16" s="14">
        <v>600</v>
      </c>
      <c r="H16" s="15"/>
      <c r="I16" s="16">
        <v>971</v>
      </c>
      <c r="J16" s="17">
        <v>22.3</v>
      </c>
      <c r="K16" s="18">
        <v>70</v>
      </c>
      <c r="L16" s="12">
        <v>8.3666003</v>
      </c>
      <c r="M16" s="14">
        <v>176990</v>
      </c>
      <c r="N16" s="23">
        <v>420.70179000000002</v>
      </c>
      <c r="O16" s="41">
        <v>4.0399999999999997E-12</v>
      </c>
      <c r="P16" s="41">
        <v>4.9099999999999999E-12</v>
      </c>
      <c r="Q16" s="41">
        <v>-2.4099999999999999E-10</v>
      </c>
      <c r="R16" s="41">
        <v>2.9800000000000003E-11</v>
      </c>
    </row>
    <row r="17" spans="1:20">
      <c r="A17" s="9" t="s">
        <v>62</v>
      </c>
      <c r="B17" s="11">
        <v>5.6029999999999998</v>
      </c>
      <c r="C17" s="4"/>
      <c r="D17" s="6"/>
      <c r="E17" s="58"/>
      <c r="F17" s="13">
        <v>3293.8</v>
      </c>
      <c r="G17" s="14">
        <v>590</v>
      </c>
      <c r="H17" s="15"/>
      <c r="I17" s="16">
        <v>971</v>
      </c>
      <c r="J17" s="17">
        <v>22.3</v>
      </c>
      <c r="K17" s="18">
        <v>55</v>
      </c>
      <c r="L17" s="12">
        <v>7.4161985000000001</v>
      </c>
      <c r="M17" s="14">
        <v>115507</v>
      </c>
      <c r="N17" s="23">
        <v>339.86320999999998</v>
      </c>
      <c r="O17" s="41">
        <v>5.1999999999999997E-12</v>
      </c>
      <c r="P17" s="41">
        <v>5.5599999999999997E-12</v>
      </c>
      <c r="Q17" s="41">
        <v>-1.71E-10</v>
      </c>
      <c r="R17" s="41">
        <v>9.7999999999999994E-12</v>
      </c>
    </row>
    <row r="18" spans="1:20" ht="14" customHeight="1">
      <c r="A18" s="9" t="s">
        <v>63</v>
      </c>
      <c r="B18" s="11">
        <v>4.6580000000000004</v>
      </c>
      <c r="C18" s="4"/>
      <c r="D18" s="6"/>
      <c r="E18" s="58"/>
      <c r="F18" s="13">
        <v>3239.8</v>
      </c>
      <c r="G18" s="14">
        <v>580</v>
      </c>
      <c r="H18" s="15"/>
      <c r="I18" s="16">
        <v>971</v>
      </c>
      <c r="J18" s="17">
        <v>22.3</v>
      </c>
      <c r="K18" s="18">
        <v>43</v>
      </c>
      <c r="L18" s="12">
        <v>6.5574384999999999</v>
      </c>
      <c r="M18" s="14">
        <v>75510</v>
      </c>
      <c r="N18" s="23">
        <v>274.79083000000003</v>
      </c>
      <c r="O18" s="41">
        <v>4.3800000000000003E-12</v>
      </c>
      <c r="P18" s="41">
        <v>4.0399999999999997E-12</v>
      </c>
      <c r="Q18" s="41">
        <v>-1.21E-10</v>
      </c>
      <c r="R18" s="41">
        <v>7.3200000000000003E-12</v>
      </c>
    </row>
    <row r="19" spans="1:20" ht="15" customHeight="1">
      <c r="A19" s="9" t="s">
        <v>64</v>
      </c>
      <c r="B19" s="11">
        <v>1.127</v>
      </c>
      <c r="C19" s="4"/>
      <c r="D19" s="6"/>
      <c r="E19" s="58"/>
      <c r="F19" s="13">
        <v>3182.8</v>
      </c>
      <c r="G19" s="14">
        <v>570</v>
      </c>
      <c r="H19" s="15"/>
      <c r="I19" s="16">
        <v>971</v>
      </c>
      <c r="J19" s="17">
        <v>22.3</v>
      </c>
      <c r="K19" s="18">
        <v>31</v>
      </c>
      <c r="L19" s="12">
        <v>5.5677643999999997</v>
      </c>
      <c r="M19" s="14">
        <v>39828</v>
      </c>
      <c r="N19" s="23">
        <v>199.56953999999999</v>
      </c>
      <c r="O19" s="41">
        <v>5.8699999999999998E-12</v>
      </c>
      <c r="P19" s="41">
        <v>3.8299999999999996E-12</v>
      </c>
      <c r="Q19" s="41">
        <v>-8.4500000000000005E-11</v>
      </c>
      <c r="R19" s="41">
        <v>6.6699999999999996E-12</v>
      </c>
    </row>
    <row r="20" spans="1:20">
      <c r="A20" s="9" t="s">
        <v>65</v>
      </c>
      <c r="B20" s="11">
        <v>0.56299999999999994</v>
      </c>
      <c r="C20" s="4"/>
      <c r="D20" s="6"/>
      <c r="E20" s="58"/>
      <c r="F20" s="13">
        <v>3127</v>
      </c>
      <c r="G20" s="14">
        <v>560</v>
      </c>
      <c r="H20" s="15"/>
      <c r="I20" s="16">
        <v>971</v>
      </c>
      <c r="J20" s="17">
        <v>22.3</v>
      </c>
      <c r="K20" s="18">
        <v>38</v>
      </c>
      <c r="L20" s="12">
        <v>6.1644139999999998</v>
      </c>
      <c r="M20" s="14">
        <v>8909</v>
      </c>
      <c r="N20" s="23">
        <v>94.387499000000005</v>
      </c>
      <c r="O20" s="41">
        <v>5.2800000000000001E-12</v>
      </c>
      <c r="P20" s="41">
        <v>4.21E-12</v>
      </c>
      <c r="Q20" s="41">
        <v>-5.8800000000000006E-11</v>
      </c>
      <c r="R20" s="41">
        <v>5.6400000000000002E-12</v>
      </c>
    </row>
    <row r="21" spans="1:20">
      <c r="A21" s="9" t="s">
        <v>66</v>
      </c>
      <c r="B21" s="11">
        <v>0.438</v>
      </c>
      <c r="C21" s="4"/>
      <c r="D21" s="6"/>
      <c r="E21" s="59"/>
      <c r="F21" s="13">
        <v>3071</v>
      </c>
      <c r="G21" s="14">
        <v>550</v>
      </c>
      <c r="H21" s="15"/>
      <c r="I21" s="16">
        <v>971</v>
      </c>
      <c r="J21" s="17">
        <v>22.3</v>
      </c>
      <c r="K21" s="18">
        <v>62</v>
      </c>
      <c r="L21" s="12">
        <v>7.8740078999999996</v>
      </c>
      <c r="M21" s="14">
        <v>437</v>
      </c>
      <c r="N21" s="23">
        <v>20.904544999999999</v>
      </c>
      <c r="O21" s="41">
        <v>5.5199999999999999E-12</v>
      </c>
      <c r="P21" s="41">
        <v>5.2800000000000001E-12</v>
      </c>
      <c r="Q21" s="41">
        <v>-3.9999999999999998E-11</v>
      </c>
      <c r="R21" s="41">
        <v>4.6800000000000003E-12</v>
      </c>
      <c r="T21" s="2"/>
    </row>
    <row r="22" spans="1:20">
      <c r="A22" s="9" t="s">
        <v>67</v>
      </c>
      <c r="B22" s="11">
        <v>0.55100000000000005</v>
      </c>
      <c r="C22" s="4"/>
      <c r="D22" s="6"/>
    </row>
    <row r="23" spans="1:20">
      <c r="A23" s="9" t="s">
        <v>68</v>
      </c>
      <c r="B23" s="11">
        <v>0.876</v>
      </c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53"/>
      <c r="K23" s="54"/>
      <c r="L23" s="54"/>
      <c r="M23" s="55"/>
    </row>
    <row r="24" spans="1:20">
      <c r="A24" s="9" t="s">
        <v>69</v>
      </c>
      <c r="B24" s="11">
        <v>0.52600000000000002</v>
      </c>
      <c r="C24" s="5"/>
      <c r="D24" s="6"/>
      <c r="E24" s="19" t="s">
        <v>40</v>
      </c>
      <c r="F24" s="70">
        <v>346</v>
      </c>
      <c r="G24" s="8">
        <v>196</v>
      </c>
      <c r="H24" s="8">
        <v>322</v>
      </c>
      <c r="I24" s="8">
        <v>346</v>
      </c>
      <c r="J24" s="49" t="s">
        <v>41</v>
      </c>
      <c r="K24" s="49"/>
      <c r="L24" s="50">
        <v>1.602E-19</v>
      </c>
      <c r="M24" s="50"/>
    </row>
    <row r="25" spans="1:20">
      <c r="A25" s="9" t="s">
        <v>70</v>
      </c>
      <c r="B25" s="11">
        <v>0.626</v>
      </c>
      <c r="C25" s="5"/>
      <c r="D25" s="6"/>
      <c r="E25" s="19" t="s">
        <v>73</v>
      </c>
      <c r="F25" s="70">
        <v>2.9</v>
      </c>
      <c r="G25" s="8">
        <v>1.8</v>
      </c>
      <c r="H25" s="8">
        <v>2.8</v>
      </c>
      <c r="I25" s="8">
        <v>2.9</v>
      </c>
      <c r="J25" s="53"/>
      <c r="K25" s="54"/>
      <c r="L25" s="54"/>
      <c r="M25" s="55"/>
    </row>
    <row r="26" spans="1:20">
      <c r="A26" s="43" t="s">
        <v>0</v>
      </c>
      <c r="B26" s="44"/>
      <c r="D26" s="5"/>
      <c r="E26" s="52" t="s">
        <v>89</v>
      </c>
      <c r="F26" s="52"/>
      <c r="G26" s="52"/>
      <c r="H26" s="52"/>
      <c r="I26" s="52"/>
      <c r="J26" s="52"/>
      <c r="K26" s="52"/>
      <c r="L26" s="52"/>
      <c r="M26" s="52"/>
    </row>
    <row r="27" spans="1:20">
      <c r="A27" s="45"/>
      <c r="B27" s="46"/>
      <c r="E27" s="52"/>
      <c r="F27" s="52"/>
      <c r="G27" s="52"/>
      <c r="H27" s="52"/>
      <c r="I27" s="52"/>
      <c r="J27" s="52"/>
      <c r="K27" s="52"/>
      <c r="L27" s="52"/>
      <c r="M27" s="52"/>
    </row>
    <row r="28" spans="1:20">
      <c r="A28" s="9" t="s">
        <v>56</v>
      </c>
      <c r="B28" s="11" t="s">
        <v>102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>
      <c r="A29" s="9" t="s">
        <v>25</v>
      </c>
      <c r="B29" s="11" t="s">
        <v>103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>
      <c r="A30" s="9" t="s">
        <v>26</v>
      </c>
      <c r="B30" s="11">
        <v>-6.0000000000000001E-3</v>
      </c>
      <c r="E30" s="29">
        <f>G6</f>
        <v>700</v>
      </c>
      <c r="F30" s="29">
        <f>F6</f>
        <v>3902.8</v>
      </c>
      <c r="G30" s="29">
        <f>E30*'Data Summary'!$B$18</f>
        <v>3260.6000000000004</v>
      </c>
      <c r="H30" s="31">
        <f>(M6-K6)/$B$42</f>
        <v>5632.916666666667</v>
      </c>
      <c r="I30" s="32">
        <f>(1/$B$42)*SQRT(N6^2+L6^2)</f>
        <v>9.7070563594522543</v>
      </c>
      <c r="J30" s="33">
        <f>Q6-O6</f>
        <v>-9.5499195000000003E-9</v>
      </c>
      <c r="K30" s="33">
        <f>SQRT(P6^2+R6^2)</f>
        <v>5.3505026830153029E-10</v>
      </c>
      <c r="L30" s="32">
        <f>ABS(J30)/($H$30*$F$24*$L$24)</f>
        <v>30586.358453373432</v>
      </c>
      <c r="M30" s="33">
        <f>SQRT( ( 1 / ($H$30*$F$24*$L$24 ) )^2 * (K30^2+J30^2*( ($I$30/$H$30)^2+($F$25/$F$24)^2)))</f>
        <v>1733.5229687194976</v>
      </c>
    </row>
    <row r="31" spans="1:20">
      <c r="A31" s="9" t="s">
        <v>27</v>
      </c>
      <c r="B31" s="11">
        <v>400</v>
      </c>
      <c r="E31" s="42">
        <f t="shared" ref="E31:E45" si="0">G7</f>
        <v>690</v>
      </c>
      <c r="F31" s="42">
        <f t="shared" ref="F31:F45" si="1">F7</f>
        <v>3847.4</v>
      </c>
      <c r="G31" s="42">
        <f>E31*'Data Summary'!$B$18</f>
        <v>3214.0200000000004</v>
      </c>
      <c r="H31" s="31">
        <f>(M7-K7)/$B$42</f>
        <v>4696.333333333333</v>
      </c>
      <c r="I31" s="32">
        <f t="shared" ref="I31:I45" si="2">(1/$B$42)*SQRT(N7^2+L7^2)</f>
        <v>8.8609630196743012</v>
      </c>
      <c r="J31" s="33">
        <f t="shared" ref="J31:J45" si="3">Q7-O7</f>
        <v>-6.7722900000000008E-9</v>
      </c>
      <c r="K31" s="33">
        <f t="shared" ref="K31:K45" si="4">SQRT(P7^2+R7^2)</f>
        <v>5.5606344961703792E-10</v>
      </c>
      <c r="L31" s="32">
        <f>ABS(J31)/($H$30*$F$24*$L$24)</f>
        <v>21690.202675550969</v>
      </c>
      <c r="M31" s="33">
        <f t="shared" ref="M31:M45" si="5">SQRT( ( 1 / ($H$30*$F$24*$L$24 ) )^2 * (K31^2+J31^2*( ($I$30/$H$30)^2+($F$25/$F$24)^2)))</f>
        <v>1790.5976691639337</v>
      </c>
    </row>
    <row r="32" spans="1:20">
      <c r="A32" s="43" t="s">
        <v>52</v>
      </c>
      <c r="B32" s="44"/>
      <c r="E32" s="42">
        <f t="shared" si="0"/>
        <v>680</v>
      </c>
      <c r="F32" s="42">
        <f t="shared" si="1"/>
        <v>3793.2</v>
      </c>
      <c r="G32" s="42">
        <f>E32*'Data Summary'!$B$18</f>
        <v>3167.44</v>
      </c>
      <c r="H32" s="31">
        <f t="shared" ref="H32:H45" si="6">(M8-K8)/$B$42</f>
        <v>4501.55</v>
      </c>
      <c r="I32" s="32">
        <f t="shared" si="2"/>
        <v>8.6739872862081864</v>
      </c>
      <c r="J32" s="33">
        <f t="shared" si="3"/>
        <v>-4.6921600000000005E-9</v>
      </c>
      <c r="K32" s="33">
        <f t="shared" si="4"/>
        <v>2.5811818242812726E-10</v>
      </c>
      <c r="L32" s="32">
        <f t="shared" ref="L32:L45" si="7">ABS(J32)/($H$30*$F$24*$L$24)</f>
        <v>15027.989260074988</v>
      </c>
      <c r="M32" s="33">
        <f t="shared" si="5"/>
        <v>836.63895762330492</v>
      </c>
    </row>
    <row r="33" spans="1:14">
      <c r="A33" s="45"/>
      <c r="B33" s="46"/>
      <c r="E33" s="42">
        <f t="shared" si="0"/>
        <v>670</v>
      </c>
      <c r="F33" s="42">
        <f t="shared" si="1"/>
        <v>3736.6</v>
      </c>
      <c r="G33" s="42">
        <f>E33*'Data Summary'!$B$18</f>
        <v>3120.86</v>
      </c>
      <c r="H33" s="31">
        <f t="shared" si="6"/>
        <v>4484.6333333333332</v>
      </c>
      <c r="I33" s="32">
        <f t="shared" si="2"/>
        <v>8.655858686466031</v>
      </c>
      <c r="J33" s="33">
        <f t="shared" si="3"/>
        <v>-3.16347E-9</v>
      </c>
      <c r="K33" s="33">
        <f t="shared" si="4"/>
        <v>1.6520462584322511E-10</v>
      </c>
      <c r="L33" s="32">
        <f t="shared" si="7"/>
        <v>10131.920732577197</v>
      </c>
      <c r="M33" s="33">
        <f t="shared" si="5"/>
        <v>536.17097607323342</v>
      </c>
    </row>
    <row r="34" spans="1:14">
      <c r="A34" s="9" t="s">
        <v>56</v>
      </c>
      <c r="B34" s="11" t="s">
        <v>104</v>
      </c>
      <c r="E34" s="42">
        <f t="shared" si="0"/>
        <v>660</v>
      </c>
      <c r="F34" s="42">
        <f t="shared" si="1"/>
        <v>3682.6</v>
      </c>
      <c r="G34" s="42">
        <f>E34*'Data Summary'!$B$18</f>
        <v>3074.28</v>
      </c>
      <c r="H34" s="31">
        <f t="shared" si="6"/>
        <v>4511.8166666666666</v>
      </c>
      <c r="I34" s="32">
        <f t="shared" si="2"/>
        <v>8.6792057519085688</v>
      </c>
      <c r="J34" s="33">
        <f t="shared" si="3"/>
        <v>-2.2072399999999999E-9</v>
      </c>
      <c r="K34" s="33">
        <f t="shared" si="4"/>
        <v>1.1726910761151039E-10</v>
      </c>
      <c r="L34" s="32">
        <f t="shared" si="7"/>
        <v>7069.3196767390518</v>
      </c>
      <c r="M34" s="33">
        <f t="shared" si="5"/>
        <v>380.42802587543406</v>
      </c>
    </row>
    <row r="35" spans="1:14">
      <c r="A35" s="9" t="s">
        <v>20</v>
      </c>
      <c r="B35" s="11" t="s">
        <v>105</v>
      </c>
      <c r="E35" s="42">
        <f t="shared" si="0"/>
        <v>650</v>
      </c>
      <c r="F35" s="42">
        <f t="shared" si="1"/>
        <v>3628.6</v>
      </c>
      <c r="G35" s="42">
        <f>E35*'Data Summary'!$B$18</f>
        <v>3027.7000000000003</v>
      </c>
      <c r="H35" s="31">
        <f t="shared" si="6"/>
        <v>4284</v>
      </c>
      <c r="I35" s="32">
        <f t="shared" si="2"/>
        <v>8.4561943590538338</v>
      </c>
      <c r="J35" s="33">
        <f t="shared" si="3"/>
        <v>-1.5248599999999998E-9</v>
      </c>
      <c r="K35" s="33">
        <f t="shared" si="4"/>
        <v>1.4308188424814652E-10</v>
      </c>
      <c r="L35" s="32">
        <f t="shared" si="7"/>
        <v>4883.8018531162497</v>
      </c>
      <c r="M35" s="33">
        <f t="shared" si="5"/>
        <v>460.16231520829552</v>
      </c>
      <c r="N35" s="3"/>
    </row>
    <row r="36" spans="1:14">
      <c r="A36" s="9" t="s">
        <v>21</v>
      </c>
      <c r="B36" s="11" t="s">
        <v>106</v>
      </c>
      <c r="E36" s="42">
        <f t="shared" si="0"/>
        <v>640</v>
      </c>
      <c r="F36" s="42">
        <f t="shared" si="1"/>
        <v>3571.6</v>
      </c>
      <c r="G36" s="42">
        <f>E36*'Data Summary'!$B$18</f>
        <v>2981.1200000000003</v>
      </c>
      <c r="H36" s="31">
        <f t="shared" si="6"/>
        <v>4138.1833333333334</v>
      </c>
      <c r="I36" s="32">
        <f t="shared" si="2"/>
        <v>8.3097164932287608</v>
      </c>
      <c r="J36" s="33">
        <f t="shared" si="3"/>
        <v>-1.0545800000000001E-9</v>
      </c>
      <c r="K36" s="33">
        <f t="shared" si="4"/>
        <v>5.9755670023856306E-11</v>
      </c>
      <c r="L36" s="32">
        <f t="shared" si="7"/>
        <v>3377.5951616930965</v>
      </c>
      <c r="M36" s="33">
        <f t="shared" si="5"/>
        <v>193.55462852157504</v>
      </c>
      <c r="N36" s="3"/>
    </row>
    <row r="37" spans="1:14">
      <c r="A37" s="9" t="s">
        <v>22</v>
      </c>
      <c r="B37" s="11" t="s">
        <v>107</v>
      </c>
      <c r="E37" s="42">
        <f t="shared" si="0"/>
        <v>630</v>
      </c>
      <c r="F37" s="42">
        <f t="shared" si="1"/>
        <v>3513.8</v>
      </c>
      <c r="G37" s="42">
        <f>E37*'Data Summary'!$B$18</f>
        <v>2934.5400000000004</v>
      </c>
      <c r="H37" s="31">
        <f t="shared" si="6"/>
        <v>3903.3</v>
      </c>
      <c r="I37" s="32">
        <f t="shared" si="2"/>
        <v>8.0702127150187177</v>
      </c>
      <c r="J37" s="33">
        <f t="shared" si="3"/>
        <v>-7.2467000000000004E-10</v>
      </c>
      <c r="K37" s="33">
        <f t="shared" si="4"/>
        <v>3.5023599186834014E-11</v>
      </c>
      <c r="L37" s="32">
        <f t="shared" si="7"/>
        <v>2320.9636877469097</v>
      </c>
      <c r="M37" s="33">
        <f t="shared" si="5"/>
        <v>113.91766264332271</v>
      </c>
    </row>
    <row r="38" spans="1:14">
      <c r="A38" s="43" t="s">
        <v>11</v>
      </c>
      <c r="B38" s="44"/>
      <c r="E38" s="42">
        <f t="shared" si="0"/>
        <v>620</v>
      </c>
      <c r="F38" s="42">
        <f t="shared" si="1"/>
        <v>3459.8</v>
      </c>
      <c r="G38" s="42">
        <f>E38*'Data Summary'!$B$18</f>
        <v>2887.96</v>
      </c>
      <c r="H38" s="31">
        <f t="shared" si="6"/>
        <v>3640.3333333333335</v>
      </c>
      <c r="I38" s="32">
        <f t="shared" si="2"/>
        <v>7.7932306232131436</v>
      </c>
      <c r="J38" s="33">
        <f t="shared" si="3"/>
        <v>-5.0964000000000001E-10</v>
      </c>
      <c r="K38" s="33">
        <f t="shared" si="4"/>
        <v>2.7987318556803541E-11</v>
      </c>
      <c r="L38" s="32">
        <f t="shared" si="7"/>
        <v>1632.2683895060304</v>
      </c>
      <c r="M38" s="33">
        <f t="shared" si="5"/>
        <v>90.719046422778888</v>
      </c>
    </row>
    <row r="39" spans="1:14">
      <c r="A39" s="47"/>
      <c r="B39" s="48"/>
      <c r="E39" s="42">
        <f t="shared" si="0"/>
        <v>610</v>
      </c>
      <c r="F39" s="42">
        <f t="shared" si="1"/>
        <v>3402.8</v>
      </c>
      <c r="G39" s="42">
        <f>E39*'Data Summary'!$B$18</f>
        <v>2841.38</v>
      </c>
      <c r="H39" s="31">
        <f t="shared" si="6"/>
        <v>3367.3</v>
      </c>
      <c r="I39" s="32">
        <f t="shared" si="2"/>
        <v>7.494627737012034</v>
      </c>
      <c r="J39" s="33">
        <f t="shared" si="3"/>
        <v>-3.5325E-10</v>
      </c>
      <c r="K39" s="33">
        <f t="shared" si="4"/>
        <v>1.9789704393951921E-11</v>
      </c>
      <c r="L39" s="32">
        <f t="shared" si="7"/>
        <v>1131.384523571551</v>
      </c>
      <c r="M39" s="33">
        <f t="shared" si="5"/>
        <v>64.117293458720752</v>
      </c>
      <c r="N39" s="3"/>
    </row>
    <row r="40" spans="1:14">
      <c r="A40" s="45"/>
      <c r="B40" s="46"/>
      <c r="E40" s="42">
        <f t="shared" si="0"/>
        <v>600</v>
      </c>
      <c r="F40" s="42">
        <f t="shared" si="1"/>
        <v>3349.8</v>
      </c>
      <c r="G40" s="42">
        <f>E40*'Data Summary'!$B$18</f>
        <v>2794.8</v>
      </c>
      <c r="H40" s="31">
        <f t="shared" si="6"/>
        <v>2948.6666666666665</v>
      </c>
      <c r="I40" s="32">
        <f t="shared" si="2"/>
        <v>7.0130829349664614</v>
      </c>
      <c r="J40" s="33">
        <f t="shared" si="3"/>
        <v>-2.4504000000000001E-10</v>
      </c>
      <c r="K40" s="33">
        <f t="shared" si="4"/>
        <v>3.0201789682070168E-11</v>
      </c>
      <c r="L40" s="32">
        <f t="shared" si="7"/>
        <v>784.81093745498333</v>
      </c>
      <c r="M40" s="33">
        <f t="shared" si="5"/>
        <v>96.962732547092855</v>
      </c>
      <c r="N40" s="3"/>
    </row>
    <row r="41" spans="1:14">
      <c r="A41" s="9" t="s">
        <v>56</v>
      </c>
      <c r="B41" s="11" t="s">
        <v>108</v>
      </c>
      <c r="E41" s="42">
        <f t="shared" si="0"/>
        <v>590</v>
      </c>
      <c r="F41" s="42">
        <f t="shared" si="1"/>
        <v>3293.8</v>
      </c>
      <c r="G41" s="42">
        <f>E41*'Data Summary'!$B$18</f>
        <v>2748.2200000000003</v>
      </c>
      <c r="H41" s="31">
        <f t="shared" si="6"/>
        <v>1924.2</v>
      </c>
      <c r="I41" s="32">
        <f t="shared" si="2"/>
        <v>5.6657352546223834</v>
      </c>
      <c r="J41" s="33">
        <f t="shared" si="3"/>
        <v>-1.762E-10</v>
      </c>
      <c r="K41" s="33">
        <f t="shared" si="4"/>
        <v>1.1267368814412706E-11</v>
      </c>
      <c r="L41" s="32">
        <f t="shared" si="7"/>
        <v>564.33107729174037</v>
      </c>
      <c r="M41" s="33">
        <f t="shared" si="5"/>
        <v>36.408631382427181</v>
      </c>
      <c r="N41" s="3"/>
    </row>
    <row r="42" spans="1:14">
      <c r="A42" s="9" t="s">
        <v>24</v>
      </c>
      <c r="B42" s="11">
        <v>60</v>
      </c>
      <c r="E42" s="42">
        <f t="shared" si="0"/>
        <v>580</v>
      </c>
      <c r="F42" s="42">
        <f t="shared" si="1"/>
        <v>3239.8</v>
      </c>
      <c r="G42" s="42">
        <f>E42*'Data Summary'!$B$18</f>
        <v>2701.6400000000003</v>
      </c>
      <c r="H42" s="31">
        <f t="shared" si="6"/>
        <v>1257.7833333333333</v>
      </c>
      <c r="I42" s="32">
        <f t="shared" si="2"/>
        <v>4.5811510032284035</v>
      </c>
      <c r="J42" s="33">
        <f t="shared" si="3"/>
        <v>-1.2537999999999998E-10</v>
      </c>
      <c r="K42" s="33">
        <f t="shared" si="4"/>
        <v>8.3608611996611939E-12</v>
      </c>
      <c r="L42" s="32">
        <f t="shared" si="7"/>
        <v>401.56543967558684</v>
      </c>
      <c r="M42" s="33">
        <f t="shared" si="5"/>
        <v>26.997617383548231</v>
      </c>
      <c r="N42" s="3"/>
    </row>
    <row r="43" spans="1:14">
      <c r="A43" s="43" t="s">
        <v>12</v>
      </c>
      <c r="B43" s="44"/>
      <c r="E43" s="42">
        <f t="shared" si="0"/>
        <v>570</v>
      </c>
      <c r="F43" s="42">
        <f t="shared" si="1"/>
        <v>3182.8</v>
      </c>
      <c r="G43" s="42">
        <f>E43*'Data Summary'!$B$18</f>
        <v>2655.0600000000004</v>
      </c>
      <c r="H43" s="31">
        <f t="shared" si="6"/>
        <v>663.2833333333333</v>
      </c>
      <c r="I43" s="32">
        <f t="shared" si="2"/>
        <v>3.3274532009492011</v>
      </c>
      <c r="J43" s="33">
        <f t="shared" si="3"/>
        <v>-9.0370000000000007E-11</v>
      </c>
      <c r="K43" s="33">
        <f t="shared" si="4"/>
        <v>7.6914107938661035E-12</v>
      </c>
      <c r="L43" s="32">
        <f t="shared" si="7"/>
        <v>289.43586523754021</v>
      </c>
      <c r="M43" s="33">
        <f t="shared" si="5"/>
        <v>24.758136852082941</v>
      </c>
      <c r="N43" s="3"/>
    </row>
    <row r="44" spans="1:14">
      <c r="A44" s="45"/>
      <c r="B44" s="46"/>
      <c r="E44" s="42">
        <f t="shared" si="0"/>
        <v>560</v>
      </c>
      <c r="F44" s="42">
        <f t="shared" si="1"/>
        <v>3127</v>
      </c>
      <c r="G44" s="42">
        <f>E44*'Data Summary'!$B$18</f>
        <v>2608.48</v>
      </c>
      <c r="H44" s="31">
        <f t="shared" si="6"/>
        <v>147.85</v>
      </c>
      <c r="I44" s="32">
        <f t="shared" si="2"/>
        <v>1.5764763774737915</v>
      </c>
      <c r="J44" s="33">
        <f t="shared" si="3"/>
        <v>-6.408E-11</v>
      </c>
      <c r="K44" s="33">
        <f t="shared" si="4"/>
        <v>7.0380181869614401E-12</v>
      </c>
      <c r="L44" s="32">
        <f t="shared" si="7"/>
        <v>205.2345938300495</v>
      </c>
      <c r="M44" s="33">
        <f t="shared" si="5"/>
        <v>22.609579732383505</v>
      </c>
      <c r="N44" s="3"/>
    </row>
    <row r="45" spans="1:14">
      <c r="A45" s="9" t="s">
        <v>13</v>
      </c>
      <c r="B45" s="11" t="s">
        <v>109</v>
      </c>
      <c r="E45" s="42">
        <f t="shared" si="0"/>
        <v>550</v>
      </c>
      <c r="F45" s="42">
        <f t="shared" si="1"/>
        <v>3071</v>
      </c>
      <c r="G45" s="42">
        <f>E45*'Data Summary'!$B$18</f>
        <v>2561.9</v>
      </c>
      <c r="H45" s="31">
        <f t="shared" si="6"/>
        <v>6.25</v>
      </c>
      <c r="I45" s="32">
        <f t="shared" si="2"/>
        <v>0.37230513249897562</v>
      </c>
      <c r="J45" s="33">
        <f t="shared" si="3"/>
        <v>-4.5519999999999995E-11</v>
      </c>
      <c r="K45" s="33">
        <f t="shared" si="4"/>
        <v>7.0555510061227682E-12</v>
      </c>
      <c r="L45" s="32">
        <f t="shared" si="7"/>
        <v>145.79086627877422</v>
      </c>
      <c r="M45" s="33">
        <f t="shared" si="5"/>
        <v>22.631835913997762</v>
      </c>
      <c r="N45" s="3"/>
    </row>
    <row r="46" spans="1:14">
      <c r="A46" s="9" t="s">
        <v>30</v>
      </c>
      <c r="B46" s="11">
        <v>40</v>
      </c>
      <c r="N46" s="3"/>
    </row>
    <row r="47" spans="1:14">
      <c r="A47" s="9" t="s">
        <v>31</v>
      </c>
      <c r="B47" s="11">
        <v>5</v>
      </c>
      <c r="E47" s="51" t="s">
        <v>76</v>
      </c>
      <c r="F47" s="51"/>
      <c r="H47" s="56" t="s">
        <v>86</v>
      </c>
      <c r="I47" s="56"/>
      <c r="L47" s="8" t="s">
        <v>92</v>
      </c>
      <c r="N47" s="3"/>
    </row>
    <row r="48" spans="1:14">
      <c r="A48" s="9" t="s">
        <v>46</v>
      </c>
      <c r="B48" s="11" t="s">
        <v>80</v>
      </c>
      <c r="E48" s="8" t="s">
        <v>82</v>
      </c>
      <c r="F48" s="30">
        <f>AVERAGE(J6:J21)+273.15</f>
        <v>295.41249999999997</v>
      </c>
      <c r="H48" s="34" t="s">
        <v>87</v>
      </c>
      <c r="I48" s="34">
        <v>964.4</v>
      </c>
      <c r="L48" s="35" t="str">
        <f>CONCATENATE(E30,",",L30,",",M30)</f>
        <v>700,30586.3584533734,1733.5229687195</v>
      </c>
      <c r="N48" s="3"/>
    </row>
    <row r="49" spans="1:14">
      <c r="A49" s="9" t="s">
        <v>71</v>
      </c>
      <c r="B49" s="11" t="s">
        <v>110</v>
      </c>
      <c r="E49" s="8" t="s">
        <v>90</v>
      </c>
      <c r="F49" s="30">
        <f>_xlfn.STDEV.P(J6:J21)</f>
        <v>0.14086784586980844</v>
      </c>
      <c r="H49" s="34" t="s">
        <v>88</v>
      </c>
      <c r="I49" s="34">
        <f>297.1</f>
        <v>297.10000000000002</v>
      </c>
      <c r="L49" s="35" t="str">
        <f t="shared" ref="L49:L63" si="8">CONCATENATE(E31,",",L31,",",M31)</f>
        <v>690,21690.202675551,1790.59766916393</v>
      </c>
      <c r="N49" s="3"/>
    </row>
    <row r="50" spans="1:14">
      <c r="A50" s="9" t="s">
        <v>72</v>
      </c>
      <c r="B50" s="11" t="s">
        <v>80</v>
      </c>
      <c r="E50" s="8" t="s">
        <v>77</v>
      </c>
      <c r="F50" s="30">
        <f>AVERAGE(I6:I21)</f>
        <v>971</v>
      </c>
      <c r="L50" s="35" t="str">
        <f t="shared" si="8"/>
        <v>680,15027.989260075,836.638957623305</v>
      </c>
    </row>
    <row r="51" spans="1:14">
      <c r="A51"/>
      <c r="B51"/>
      <c r="E51" s="8" t="s">
        <v>91</v>
      </c>
      <c r="F51" s="30">
        <f>_xlfn.STDEV.P(I6:I21)</f>
        <v>0</v>
      </c>
      <c r="H51"/>
      <c r="I51"/>
      <c r="L51" s="35" t="str">
        <f t="shared" si="8"/>
        <v>670,10131.9207325772,536.170976073233</v>
      </c>
    </row>
    <row r="52" spans="1:14">
      <c r="E52" s="8" t="s">
        <v>78</v>
      </c>
      <c r="F52" s="30">
        <f>EXP(INDEX(LINEST(LN(L30:L45),E30:E45),1,2))</f>
        <v>3.7676206174563739E-7</v>
      </c>
      <c r="L52" s="35" t="str">
        <f t="shared" si="8"/>
        <v>660,7069.31967673905,380.428025875434</v>
      </c>
    </row>
    <row r="53" spans="1:14">
      <c r="E53" s="8" t="s">
        <v>79</v>
      </c>
      <c r="F53" s="30">
        <f>INDEX(LINEST(LN(L30:L45),E30:E45),1)</f>
        <v>3.5845196718817723E-2</v>
      </c>
      <c r="L53" s="35" t="str">
        <f t="shared" si="8"/>
        <v>650,4883.80185311625,460.162315208296</v>
      </c>
      <c r="N53" s="3"/>
    </row>
    <row r="54" spans="1:14">
      <c r="L54" s="35" t="str">
        <f t="shared" si="8"/>
        <v>640,3377.5951616931,193.554628521575</v>
      </c>
      <c r="N54" s="3"/>
    </row>
    <row r="55" spans="1:14">
      <c r="L55" s="35" t="str">
        <f t="shared" si="8"/>
        <v>630,2320.96368774691,113.917662643323</v>
      </c>
      <c r="N55" s="3"/>
    </row>
    <row r="56" spans="1:14">
      <c r="L56" s="35" t="str">
        <f t="shared" si="8"/>
        <v>620,1632.26838950603,90.7190464227789</v>
      </c>
      <c r="N56" s="3"/>
    </row>
    <row r="57" spans="1:14">
      <c r="L57" s="35" t="str">
        <f t="shared" si="8"/>
        <v>610,1131.38452357155,64.1172934587208</v>
      </c>
      <c r="N57" s="3"/>
    </row>
    <row r="58" spans="1:14">
      <c r="L58" s="35" t="str">
        <f t="shared" si="8"/>
        <v>600,784.810937454983,96.9627325470929</v>
      </c>
      <c r="N58" s="3"/>
    </row>
    <row r="59" spans="1:14">
      <c r="L59" s="35" t="str">
        <f t="shared" si="8"/>
        <v>590,564.33107729174,36.4086313824272</v>
      </c>
      <c r="N59" s="3"/>
    </row>
    <row r="60" spans="1:14">
      <c r="L60" s="35" t="str">
        <f t="shared" si="8"/>
        <v>580,401.565439675587,26.9976173835482</v>
      </c>
    </row>
    <row r="61" spans="1:14">
      <c r="L61" s="35" t="str">
        <f t="shared" si="8"/>
        <v>570,289.43586523754,24.7581368520829</v>
      </c>
    </row>
    <row r="62" spans="1:14">
      <c r="L62" s="35" t="str">
        <f t="shared" si="8"/>
        <v>560,205.23459383005,22.6095797323835</v>
      </c>
    </row>
    <row r="63" spans="1:14">
      <c r="L63" s="35" t="str">
        <f t="shared" si="8"/>
        <v>550,145.790866278774,22.6318359139978</v>
      </c>
    </row>
    <row r="64" spans="1:14">
      <c r="L64"/>
    </row>
    <row r="65" spans="12:12">
      <c r="L65"/>
    </row>
    <row r="66" spans="12:12">
      <c r="L66"/>
    </row>
    <row r="67" spans="12:12">
      <c r="L67"/>
    </row>
    <row r="68" spans="12:12">
      <c r="L68"/>
    </row>
    <row r="69" spans="12:12">
      <c r="L69"/>
    </row>
  </sheetData>
  <sheetProtection selectLockedCells="1"/>
  <mergeCells count="18">
    <mergeCell ref="E6:E21"/>
    <mergeCell ref="A1:R1"/>
    <mergeCell ref="F2:J2"/>
    <mergeCell ref="K2:N2"/>
    <mergeCell ref="O2:R2"/>
    <mergeCell ref="A3:B4"/>
    <mergeCell ref="A10:B11"/>
    <mergeCell ref="L24:M24"/>
    <mergeCell ref="E47:F47"/>
    <mergeCell ref="E26:M27"/>
    <mergeCell ref="J23:M23"/>
    <mergeCell ref="J25:M25"/>
    <mergeCell ref="H47:I47"/>
    <mergeCell ref="A26:B27"/>
    <mergeCell ref="A32:B33"/>
    <mergeCell ref="A38:B40"/>
    <mergeCell ref="A43:B44"/>
    <mergeCell ref="J24:K24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D482"/>
  <sheetViews>
    <sheetView workbookViewId="0">
      <selection activeCell="M24" sqref="M2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D482"/>
  <sheetViews>
    <sheetView workbookViewId="0">
      <selection activeCell="D9" sqref="D9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D482"/>
  <sheetViews>
    <sheetView workbookViewId="0">
      <selection activeCell="E7" sqref="E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D482"/>
  <sheetViews>
    <sheetView workbookViewId="0">
      <selection activeCell="K40" sqref="K4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D482"/>
  <sheetViews>
    <sheetView workbookViewId="0">
      <selection activeCell="D12" sqref="D12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AVERAGE(A9:A997)</f>
        <v>#DIV/0!</v>
      </c>
      <c r="B7" s="26" t="e">
        <f>STDEV(A9:A997)</f>
        <v>#DIV/0!</v>
      </c>
      <c r="C7" s="27" t="e">
        <f>AVERAGE(C9:C997)</f>
        <v>#DIV/0!</v>
      </c>
      <c r="D7" s="26" t="e">
        <f>STDEV(C9:C997)</f>
        <v>#DIV/0!</v>
      </c>
    </row>
    <row r="8" spans="1:4">
      <c r="A8" s="28" t="s">
        <v>16</v>
      </c>
      <c r="B8" s="28"/>
      <c r="C8" s="28" t="s">
        <v>16</v>
      </c>
      <c r="D8" s="2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D482"/>
  <sheetViews>
    <sheetView workbookViewId="0">
      <selection activeCell="E6" sqref="E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D482"/>
  <sheetViews>
    <sheetView workbookViewId="0">
      <selection activeCell="E17" sqref="E1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D482"/>
  <sheetViews>
    <sheetView workbookViewId="0">
      <selection activeCell="G11" sqref="G1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D67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D450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</row>
    <row r="439" spans="1:4">
      <c r="A439" s="1"/>
      <c r="B439" s="1"/>
    </row>
    <row r="440" spans="1:4">
      <c r="A440" s="1"/>
      <c r="B440" s="1"/>
    </row>
    <row r="441" spans="1:4">
      <c r="A441" s="1"/>
      <c r="B441" s="1"/>
    </row>
    <row r="442" spans="1:4">
      <c r="A442" s="1"/>
      <c r="B442" s="1"/>
    </row>
    <row r="443" spans="1:4">
      <c r="A443" s="1"/>
      <c r="B443" s="1"/>
    </row>
    <row r="444" spans="1:4">
      <c r="A444" s="1"/>
      <c r="B444" s="1"/>
    </row>
    <row r="445" spans="1:4">
      <c r="A445" s="1"/>
      <c r="B445" s="1"/>
    </row>
    <row r="446" spans="1:4">
      <c r="A446" s="1"/>
      <c r="B446" s="1"/>
    </row>
    <row r="447" spans="1:4">
      <c r="A447" s="1"/>
      <c r="B447" s="1"/>
    </row>
    <row r="448" spans="1:4">
      <c r="A448" s="1"/>
      <c r="B448" s="1"/>
    </row>
    <row r="449" spans="1:2">
      <c r="A449" s="1"/>
      <c r="B449" s="1"/>
    </row>
    <row r="450" spans="1: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D482"/>
  <sheetViews>
    <sheetView workbookViewId="0">
      <selection activeCell="D20" sqref="D2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4:D53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C475" s="1"/>
      <c r="D475" s="1"/>
    </row>
    <row r="476" spans="1:4">
      <c r="C476" s="1"/>
      <c r="D476" s="1"/>
    </row>
    <row r="477" spans="1:4">
      <c r="C477" s="1"/>
      <c r="D477" s="1"/>
    </row>
    <row r="478" spans="1:4">
      <c r="C478" s="1"/>
      <c r="D478" s="1"/>
    </row>
    <row r="479" spans="1:4">
      <c r="C479" s="1"/>
      <c r="D479" s="1"/>
    </row>
    <row r="480" spans="1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4:D816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C457" s="1"/>
      <c r="D457" s="1"/>
    </row>
    <row r="458" spans="1:4">
      <c r="C458" s="1"/>
      <c r="D458" s="1"/>
    </row>
    <row r="459" spans="1:4">
      <c r="C459" s="1"/>
      <c r="D459" s="1"/>
    </row>
    <row r="460" spans="1:4">
      <c r="C460" s="1"/>
      <c r="D460" s="1"/>
    </row>
    <row r="461" spans="1:4">
      <c r="C461" s="1"/>
      <c r="D461" s="1"/>
    </row>
    <row r="462" spans="1:4">
      <c r="C462" s="1"/>
      <c r="D462" s="1"/>
    </row>
    <row r="463" spans="1:4">
      <c r="C463" s="1"/>
      <c r="D463" s="1"/>
    </row>
    <row r="464" spans="1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</row>
    <row r="468" spans="1:4">
      <c r="A468" s="1"/>
      <c r="B468" s="1"/>
    </row>
    <row r="469" spans="1:4">
      <c r="A469" s="1"/>
      <c r="B469" s="1"/>
    </row>
    <row r="470" spans="1:4">
      <c r="A470" s="1"/>
      <c r="B470" s="1"/>
    </row>
    <row r="471" spans="1:4">
      <c r="A471" s="1"/>
      <c r="B471" s="1"/>
    </row>
    <row r="472" spans="1:4">
      <c r="A472" s="1"/>
      <c r="B472" s="1"/>
    </row>
    <row r="473" spans="1:4">
      <c r="A473" s="1"/>
      <c r="B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4:D61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C438" s="1"/>
      <c r="D438" s="1"/>
    </row>
    <row r="439" spans="1:4">
      <c r="C439" s="1"/>
      <c r="D439" s="1"/>
    </row>
    <row r="440" spans="1:4">
      <c r="C440" s="1"/>
      <c r="D440" s="1"/>
    </row>
    <row r="441" spans="1:4">
      <c r="C441" s="1"/>
      <c r="D441" s="1"/>
    </row>
    <row r="442" spans="1:4">
      <c r="C442" s="1"/>
      <c r="D442" s="1"/>
    </row>
    <row r="443" spans="1:4">
      <c r="C443" s="1"/>
      <c r="D443" s="1"/>
    </row>
    <row r="444" spans="1:4">
      <c r="C444" s="1"/>
      <c r="D444" s="1"/>
    </row>
    <row r="445" spans="1:4">
      <c r="C445" s="1"/>
      <c r="D445" s="1"/>
    </row>
    <row r="446" spans="1:4">
      <c r="C446" s="1"/>
      <c r="D446" s="1"/>
    </row>
    <row r="447" spans="1:4">
      <c r="C447" s="1"/>
      <c r="D447" s="1"/>
    </row>
    <row r="448" spans="1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4:D51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C489" s="1"/>
      <c r="D489" s="1"/>
    </row>
    <row r="490" spans="1:4">
      <c r="C490" s="1"/>
      <c r="D490" s="1"/>
    </row>
    <row r="491" spans="1:4">
      <c r="C491" s="1"/>
      <c r="D491" s="1"/>
    </row>
    <row r="492" spans="1:4">
      <c r="C492" s="1"/>
      <c r="D492" s="1"/>
    </row>
    <row r="493" spans="1:4">
      <c r="C493" s="1"/>
      <c r="D493" s="1"/>
    </row>
    <row r="494" spans="1:4">
      <c r="C494" s="1"/>
      <c r="D494" s="1"/>
    </row>
    <row r="495" spans="1:4">
      <c r="C495" s="1"/>
      <c r="D495" s="1"/>
    </row>
    <row r="496" spans="1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4:D440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4:D62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4:D461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D482"/>
  <sheetViews>
    <sheetView workbookViewId="0">
      <selection activeCell="C11" sqref="C1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87</vt:i4>
      </vt:variant>
    </vt:vector>
  </HeadingPairs>
  <TitlesOfParts>
    <vt:vector size="115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  <vt:lpstr>Current</vt:lpstr>
      <vt:lpstr>Gain</vt:lpstr>
      <vt:lpstr>'810uA'!GE11_VI_L_CERN_0002_KeithleyRun001_Physics_810uA_XRayAg40kV5uA_iEtaiPhi52</vt:lpstr>
      <vt:lpstr>'810uA'!GE11_VI_L_CERN_0002_KeithleyRun002_Physics_810uA_SourceOff_iEtaiPhi52</vt:lpstr>
      <vt:lpstr>'800uA'!GE11_VI_L_CERN_0002_KeithleyRun003_Physics_800uA_XRayAg40kV5uA_iEtaiPhi52</vt:lpstr>
      <vt:lpstr>'800uA'!GE11_VI_L_CERN_0002_KeithleyRun004_Physics_800uA_SourceOff_iEtaiPhi52</vt:lpstr>
      <vt:lpstr>'790uA'!GE11_VI_L_CERN_0002_KeithleyRun005_Physics_790uA_XRayAg40kV5uA_iEtaiPhi52</vt:lpstr>
      <vt:lpstr>'790uA'!GE11_VI_L_CERN_0002_KeithleyRun006_Physics_700uA_SourceOff_iEtaiPhi52</vt:lpstr>
      <vt:lpstr>'780uA'!GE11_VI_L_CERN_0002_KeithleyRun007_Physics_780uA_XRayAg40kV5uA_iEtaiPhi52</vt:lpstr>
      <vt:lpstr>'780uA'!GE11_VI_L_CERN_0002_KeithleyRun008_Physics_780uA_SourceOff_iEtaiPhi52</vt:lpstr>
      <vt:lpstr>'770uA'!GE11_VI_L_CERN_0002_KeithleyRun009_Physics_770uA_XRayAg40kV5uA_iEtaiPhi52</vt:lpstr>
      <vt:lpstr>'770uA'!GE11_VI_L_CERN_0002_KeithleyRun010_Physics_770uA_SourceOff_iEtaiPhi52</vt:lpstr>
      <vt:lpstr>'760uA'!GE11_VI_L_CERN_0002_KeithleyRun011_Physics_760uA_XRayAg40kV5uA_iEtaiPhi52</vt:lpstr>
      <vt:lpstr>'760uA'!GE11_VI_L_CERN_0002_KeithleyRun012_Physics_760uA_SourceOff_iEtaiPhi52</vt:lpstr>
      <vt:lpstr>'750uA'!GE11_VI_L_CERN_0002_KeithleyRun013_Physics_750uA_XRayAg40kV5uA_iEtaiPhi52</vt:lpstr>
      <vt:lpstr>'750uA'!GE11_VI_L_CERN_0002_KeithleyRun014_Physics_750uA_SourceOff_iEtaiPhi52</vt:lpstr>
      <vt:lpstr>'740uA'!GE11_VI_L_CERN_0002_KeithleyRun015_Physics_740uA_XRayAg40kV5uA_iEtaiPhi52</vt:lpstr>
      <vt:lpstr>'740uA'!GE11_VI_L_CERN_0002_KeithleyRun016_Physics_740uA_SourceOff_iEtaiPhi52</vt:lpstr>
      <vt:lpstr>'730uA'!GE11_VI_L_CERN_0002_KeithleyRun017_Physics_730uA_XRayAg40kV5uA_iEtaiPhi52</vt:lpstr>
      <vt:lpstr>'730uA'!GE11_VI_L_CERN_0002_KeithleyRun018_Physics_730uA_SourceOff_iEtaiPhi52</vt:lpstr>
      <vt:lpstr>'720uA'!GE11_VI_L_CERN_0002_KeithleyRun019_Physics_720uA_XRayAg40kV5uA_iEtaiPhi52</vt:lpstr>
      <vt:lpstr>'720uA'!GE11_VI_L_CERN_0002_KeithleyRun020_Physics_720uA_SourceOff_iEtaiPhi52</vt:lpstr>
      <vt:lpstr>'710uA'!GE11_VI_L_CERN_0002_KeithleyRun021_Physics_710uA_XRayAg40kV5uA_iEtaiPhi52</vt:lpstr>
      <vt:lpstr>'710uA'!GE11_VI_L_CERN_0002_KeithleyRun022_Physics_710uA_SourceOff_iEtaiPhi52</vt:lpstr>
      <vt:lpstr>'550uA'!GE11_VI_L_CERN_0002_KeithleyRun023_Physics_700uA_XRayAg40kV5uA_iEtaiPhi52</vt:lpstr>
      <vt:lpstr>'560uA'!GE11_VI_L_CERN_0002_KeithleyRun023_Physics_700uA_XRayAg40kV5uA_iEtaiPhi52</vt:lpstr>
      <vt:lpstr>'570uA'!GE11_VI_L_CERN_0002_KeithleyRun023_Physics_700uA_XRayAg40kV5uA_iEtaiPhi52</vt:lpstr>
      <vt:lpstr>'580uA'!GE11_VI_L_CERN_0002_KeithleyRun023_Physics_700uA_XRayAg40kV5uA_iEtaiPhi52</vt:lpstr>
      <vt:lpstr>'590uA'!GE11_VI_L_CERN_0002_KeithleyRun023_Physics_700uA_XRayAg40kV5uA_iEtaiPhi52</vt:lpstr>
      <vt:lpstr>'600uA'!GE11_VI_L_CERN_0002_KeithleyRun023_Physics_700uA_XRayAg40kV5uA_iEtaiPhi52</vt:lpstr>
      <vt:lpstr>'610uA'!GE11_VI_L_CERN_0002_KeithleyRun023_Physics_700uA_XRayAg40kV5uA_iEtaiPhi52</vt:lpstr>
      <vt:lpstr>'620uA'!GE11_VI_L_CERN_0002_KeithleyRun023_Physics_700uA_XRayAg40kV5uA_iEtaiPhi52</vt:lpstr>
      <vt:lpstr>'630uA'!GE11_VI_L_CERN_0002_KeithleyRun023_Physics_700uA_XRayAg40kV5uA_iEtaiPhi52</vt:lpstr>
      <vt:lpstr>'640uA'!GE11_VI_L_CERN_0002_KeithleyRun023_Physics_700uA_XRayAg40kV5uA_iEtaiPhi52</vt:lpstr>
      <vt:lpstr>'650uA'!GE11_VI_L_CERN_0002_KeithleyRun023_Physics_700uA_XRayAg40kV5uA_iEtaiPhi52</vt:lpstr>
      <vt:lpstr>'660uA'!GE11_VI_L_CERN_0002_KeithleyRun023_Physics_700uA_XRayAg40kV5uA_iEtaiPhi52</vt:lpstr>
      <vt:lpstr>'670uA'!GE11_VI_L_CERN_0002_KeithleyRun023_Physics_700uA_XRayAg40kV5uA_iEtaiPhi52</vt:lpstr>
      <vt:lpstr>'680uA'!GE11_VI_L_CERN_0002_KeithleyRun023_Physics_700uA_XRayAg40kV5uA_iEtaiPhi52</vt:lpstr>
      <vt:lpstr>'690uA'!GE11_VI_L_CERN_0002_KeithleyRun023_Physics_700uA_XRayAg40kV5uA_iEtaiPhi52</vt:lpstr>
      <vt:lpstr>'700uA'!GE11_VI_L_CERN_0002_KeithleyRun023_Physics_700uA_XRayAg40kV5uA_iEtaiPhi52</vt:lpstr>
      <vt:lpstr>'550uA'!GE11_VI_L_CERN_0002_KeithleyRun023_Physics_700uA_XRayAg40kV5uA_iEtaiPhi52_1</vt:lpstr>
      <vt:lpstr>'560uA'!GE11_VI_L_CERN_0002_KeithleyRun023_Physics_700uA_XRayAg40kV5uA_iEtaiPhi52_1</vt:lpstr>
      <vt:lpstr>'570uA'!GE11_VI_L_CERN_0002_KeithleyRun023_Physics_700uA_XRayAg40kV5uA_iEtaiPhi52_1</vt:lpstr>
      <vt:lpstr>'580uA'!GE11_VI_L_CERN_0002_KeithleyRun023_Physics_700uA_XRayAg40kV5uA_iEtaiPhi52_1</vt:lpstr>
      <vt:lpstr>'590uA'!GE11_VI_L_CERN_0002_KeithleyRun023_Physics_700uA_XRayAg40kV5uA_iEtaiPhi52_1</vt:lpstr>
      <vt:lpstr>'600uA'!GE11_VI_L_CERN_0002_KeithleyRun023_Physics_700uA_XRayAg40kV5uA_iEtaiPhi52_1</vt:lpstr>
      <vt:lpstr>'610uA'!GE11_VI_L_CERN_0002_KeithleyRun023_Physics_700uA_XRayAg40kV5uA_iEtaiPhi52_1</vt:lpstr>
      <vt:lpstr>'620uA'!GE11_VI_L_CERN_0002_KeithleyRun023_Physics_700uA_XRayAg40kV5uA_iEtaiPhi52_1</vt:lpstr>
      <vt:lpstr>'630uA'!GE11_VI_L_CERN_0002_KeithleyRun023_Physics_700uA_XRayAg40kV5uA_iEtaiPhi52_1</vt:lpstr>
      <vt:lpstr>'640uA'!GE11_VI_L_CERN_0002_KeithleyRun023_Physics_700uA_XRayAg40kV5uA_iEtaiPhi52_1</vt:lpstr>
      <vt:lpstr>'650uA'!GE11_VI_L_CERN_0002_KeithleyRun023_Physics_700uA_XRayAg40kV5uA_iEtaiPhi52_1</vt:lpstr>
      <vt:lpstr>'660uA'!GE11_VI_L_CERN_0002_KeithleyRun023_Physics_700uA_XRayAg40kV5uA_iEtaiPhi52_1</vt:lpstr>
      <vt:lpstr>'680uA'!GE11_VI_L_CERN_0002_KeithleyRun023_Physics_700uA_XRayAg40kV5uA_iEtaiPhi52_1</vt:lpstr>
      <vt:lpstr>'690uA'!GE11_VI_L_CERN_0002_KeithleyRun023_Physics_700uA_XRayAg40kV5uA_iEtaiPhi52_1</vt:lpstr>
      <vt:lpstr>'700uA'!GE11_VI_L_CERN_0002_KeithleyRun023_Physics_700uA_XRayAg40kV5uA_iEtaiPhi52_1</vt:lpstr>
      <vt:lpstr>'550uA'!GE11_VI_L_CERN_0002_KeithleyRun024_Physics_700uA_SourceOff_iEtaiPhi52</vt:lpstr>
      <vt:lpstr>'560uA'!GE11_VI_L_CERN_0002_KeithleyRun024_Physics_700uA_SourceOff_iEtaiPhi52</vt:lpstr>
      <vt:lpstr>'570uA'!GE11_VI_L_CERN_0002_KeithleyRun024_Physics_700uA_SourceOff_iEtaiPhi52</vt:lpstr>
      <vt:lpstr>'580uA'!GE11_VI_L_CERN_0002_KeithleyRun024_Physics_700uA_SourceOff_iEtaiPhi52</vt:lpstr>
      <vt:lpstr>'590uA'!GE11_VI_L_CERN_0002_KeithleyRun024_Physics_700uA_SourceOff_iEtaiPhi52</vt:lpstr>
      <vt:lpstr>'600uA'!GE11_VI_L_CERN_0002_KeithleyRun024_Physics_700uA_SourceOff_iEtaiPhi52</vt:lpstr>
      <vt:lpstr>'610uA'!GE11_VI_L_CERN_0002_KeithleyRun024_Physics_700uA_SourceOff_iEtaiPhi52</vt:lpstr>
      <vt:lpstr>'620uA'!GE11_VI_L_CERN_0002_KeithleyRun024_Physics_700uA_SourceOff_iEtaiPhi52</vt:lpstr>
      <vt:lpstr>'630uA'!GE11_VI_L_CERN_0002_KeithleyRun024_Physics_700uA_SourceOff_iEtaiPhi52</vt:lpstr>
      <vt:lpstr>'640uA'!GE11_VI_L_CERN_0002_KeithleyRun024_Physics_700uA_SourceOff_iEtaiPhi52</vt:lpstr>
      <vt:lpstr>'650uA'!GE11_VI_L_CERN_0002_KeithleyRun024_Physics_700uA_SourceOff_iEtaiPhi52</vt:lpstr>
      <vt:lpstr>'660uA'!GE11_VI_L_CERN_0002_KeithleyRun024_Physics_700uA_SourceOff_iEtaiPhi52</vt:lpstr>
      <vt:lpstr>'670uA'!GE11_VI_L_CERN_0002_KeithleyRun024_Physics_700uA_SourceOff_iEtaiPhi52</vt:lpstr>
      <vt:lpstr>'680uA'!GE11_VI_L_CERN_0002_KeithleyRun024_Physics_700uA_SourceOff_iEtaiPhi52</vt:lpstr>
      <vt:lpstr>'690uA'!GE11_VI_L_CERN_0002_KeithleyRun024_Physics_700uA_SourceOff_iEtaiPhi52</vt:lpstr>
      <vt:lpstr>'700uA'!GE11_VI_L_CERN_0002_KeithleyRun024_Physics_700uA_SourceOff_iEtaiPhi52</vt:lpstr>
      <vt:lpstr>'550uA'!GE11_VI_L_CERN_0002_KeithleyRun024_Physics_700uA_SourceOff_iEtaiPhi52_1</vt:lpstr>
      <vt:lpstr>'560uA'!GE11_VI_L_CERN_0002_KeithleyRun024_Physics_700uA_SourceOff_iEtaiPhi52_1</vt:lpstr>
      <vt:lpstr>'570uA'!GE11_VI_L_CERN_0002_KeithleyRun024_Physics_700uA_SourceOff_iEtaiPhi52_1</vt:lpstr>
      <vt:lpstr>'580uA'!GE11_VI_L_CERN_0002_KeithleyRun024_Physics_700uA_SourceOff_iEtaiPhi52_1</vt:lpstr>
      <vt:lpstr>'590uA'!GE11_VI_L_CERN_0002_KeithleyRun024_Physics_700uA_SourceOff_iEtaiPhi52_1</vt:lpstr>
      <vt:lpstr>'600uA'!GE11_VI_L_CERN_0002_KeithleyRun024_Physics_700uA_SourceOff_iEtaiPhi52_1</vt:lpstr>
      <vt:lpstr>'610uA'!GE11_VI_L_CERN_0002_KeithleyRun024_Physics_700uA_SourceOff_iEtaiPhi52_1</vt:lpstr>
      <vt:lpstr>'620uA'!GE11_VI_L_CERN_0002_KeithleyRun024_Physics_700uA_SourceOff_iEtaiPhi52_1</vt:lpstr>
      <vt:lpstr>'630uA'!GE11_VI_L_CERN_0002_KeithleyRun024_Physics_700uA_SourceOff_iEtaiPhi52_1</vt:lpstr>
      <vt:lpstr>'640uA'!GE11_VI_L_CERN_0002_KeithleyRun024_Physics_700uA_SourceOff_iEtaiPhi52_1</vt:lpstr>
      <vt:lpstr>'650uA'!GE11_VI_L_CERN_0002_KeithleyRun024_Physics_700uA_SourceOff_iEtaiPhi52_1</vt:lpstr>
      <vt:lpstr>'660uA'!GE11_VI_L_CERN_0002_KeithleyRun024_Physics_700uA_SourceOff_iEtaiPhi52_1</vt:lpstr>
      <vt:lpstr>'680uA'!GE11_VI_L_CERN_0002_KeithleyRun024_Physics_700uA_SourceOff_iEtaiPhi52_1</vt:lpstr>
      <vt:lpstr>'690uA'!GE11_VI_L_CERN_0002_KeithleyRun024_Physics_700uA_SourceOff_iEtaiPhi52_1</vt:lpstr>
      <vt:lpstr>'700uA'!GE11_VI_L_CERN_0002_KeithleyRun024_Physics_700uA_SourceOff_iEtaiPhi52_1</vt:lpstr>
      <vt:lpstr>Voltage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Pratik J</cp:lastModifiedBy>
  <dcterms:created xsi:type="dcterms:W3CDTF">2015-11-12T08:50:25Z</dcterms:created>
  <dcterms:modified xsi:type="dcterms:W3CDTF">2018-07-12T14:12:06Z</dcterms:modified>
</cp:coreProperties>
</file>