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60973CC5-07CE-9541-9948-7737195B0F2A}" xr6:coauthVersionLast="34" xr6:coauthVersionMax="34" xr10:uidLastSave="{00000000-0000-0000-0000-000000000000}"/>
  <bookViews>
    <workbookView xWindow="0" yWindow="0" windowWidth="25600" windowHeight="1600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D7" i="38" l="1"/>
  <c r="R21" i="1" s="1"/>
  <c r="K45" i="1" s="1"/>
  <c r="D7" i="37"/>
  <c r="R20" i="1" s="1"/>
  <c r="K44" i="1" s="1"/>
  <c r="D7" i="36"/>
  <c r="R19" i="1" s="1"/>
  <c r="K43" i="1" s="1"/>
  <c r="D7" i="35"/>
  <c r="R18" i="1" s="1"/>
  <c r="K42" i="1" s="1"/>
  <c r="D7" i="34"/>
  <c r="R17" i="1" s="1"/>
  <c r="K41" i="1" s="1"/>
  <c r="D7" i="33"/>
  <c r="R16" i="1" s="1"/>
  <c r="K40" i="1" s="1"/>
  <c r="D7" i="32"/>
  <c r="R15" i="1" s="1"/>
  <c r="K39" i="1" s="1"/>
  <c r="D7" i="31"/>
  <c r="R14" i="1" s="1"/>
  <c r="K38" i="1" s="1"/>
  <c r="D7" i="30"/>
  <c r="R13" i="1" s="1"/>
  <c r="K37" i="1" s="1"/>
  <c r="D7" i="29"/>
  <c r="R12" i="1" s="1"/>
  <c r="K36" i="1" s="1"/>
  <c r="D7" i="28"/>
  <c r="R11" i="1" s="1"/>
  <c r="K35" i="1" s="1"/>
  <c r="D7" i="39"/>
  <c r="R10" i="1" s="1"/>
  <c r="K34" i="1" s="1"/>
  <c r="D7" i="27"/>
  <c r="R9" i="1" s="1"/>
  <c r="K33" i="1" s="1"/>
  <c r="D7" i="26"/>
  <c r="R8" i="1" s="1"/>
  <c r="K32" i="1" s="1"/>
  <c r="D7" i="25"/>
  <c r="R7" i="1" s="1"/>
  <c r="K31" i="1" s="1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R6" i="1"/>
  <c r="K30" i="1" s="1"/>
  <c r="C7" i="14"/>
  <c r="B7" i="14"/>
  <c r="A7" i="14"/>
  <c r="H30" i="1"/>
  <c r="J31" i="1"/>
  <c r="I30" i="1"/>
  <c r="I49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L45" i="1"/>
  <c r="J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34" i="1" l="1"/>
  <c r="M42" i="1"/>
  <c r="M31" i="1"/>
  <c r="M30" i="1"/>
  <c r="M32" i="1"/>
  <c r="M36" i="1"/>
  <c r="M40" i="1"/>
  <c r="M44" i="1"/>
  <c r="M38" i="1"/>
  <c r="L43" i="1"/>
  <c r="L41" i="1"/>
  <c r="L39" i="1"/>
  <c r="L37" i="1"/>
  <c r="L35" i="1"/>
  <c r="L33" i="1"/>
  <c r="M45" i="1"/>
  <c r="L63" i="1" s="1"/>
  <c r="L44" i="1"/>
  <c r="M43" i="1"/>
  <c r="L61" i="1" s="1"/>
  <c r="L42" i="1"/>
  <c r="M41" i="1"/>
  <c r="L59" i="1" s="1"/>
  <c r="L40" i="1"/>
  <c r="M39" i="1"/>
  <c r="L57" i="1" s="1"/>
  <c r="L38" i="1"/>
  <c r="M37" i="1"/>
  <c r="L55" i="1" s="1"/>
  <c r="L36" i="1"/>
  <c r="M35" i="1"/>
  <c r="L53" i="1" s="1"/>
  <c r="L34" i="1"/>
  <c r="M33" i="1"/>
  <c r="L51" i="1" s="1"/>
  <c r="L32" i="1"/>
  <c r="L50" i="1" s="1"/>
  <c r="L31" i="1"/>
  <c r="L49" i="1" s="1"/>
  <c r="L52" i="1" l="1"/>
  <c r="L60" i="1"/>
  <c r="L54" i="1"/>
  <c r="L56" i="1"/>
  <c r="F53" i="1"/>
  <c r="L48" i="1"/>
  <c r="F52" i="1"/>
  <c r="L62" i="1"/>
  <c r="L5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<sst xmlns="http://schemas.openxmlformats.org/spreadsheetml/2006/main" count="456" uniqueCount="107">
  <si>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</si>
  <si>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</si>
  <si>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</si>
  <si>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</si>
  <si>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</si>
  <si>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</si>
  <si>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</si>
  <si>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</si>
  <si>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</si>
  <si>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</si>
  <si>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</si>
  <si>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</si>
  <si>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</si>
  <si>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</si>
  <si>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</si>
  <si>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</si>
  <si>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</si>
  <si>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</si>
  <si>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</si>
  <si>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</si>
  <si>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</si>
  <si>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</si>
  <si>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</si>
  <si>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</si>
  <si>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</si>
  <si>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</si>
  <si>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</si>
  <si>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</si>
  <si>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</si>
  <si>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</si>
  <si>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</si>
  <si>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</si>
  <si>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</si>
  <si>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</si>
  <si>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</si>
  <si>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</si>
  <si>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</si>
  <si>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</si>
  <si>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</si>
  <si>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</si>
  <si>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</si>
  <si>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</si>
  <si>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</si>
  <si>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</si>
  <si>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</si>
  <si>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</si>
  <si>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</si>
  <si>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</si>
  <si>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</si>
  <si>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</si>
  <si>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</si>
  <si>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</si>
  <si>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</si>
  <si>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</si>
  <si>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</si>
  <si>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</si>
  <si>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</si>
  <si>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</si>
  <si>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</si>
  <si>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</si>
  <si>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</si>
  <si>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</si>
  <si>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</si>
  <si>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</si>
  <si>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</si>
  <si>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</si>
  <si>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</si>
  <si>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</si>
  <si>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</si>
  <si>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</si>
  <si>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</si>
  <si>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</si>
  <si>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</si>
  <si>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</si>
  <si>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</si>
  <si>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</si>
  <si>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</si>
  <si>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</si>
  <si>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</si>
  <si>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</si>
  <si>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</si>
  <si>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</si>
  <si>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</si>
  <si>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</si>
  <si>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</si>
  <si>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</si>
  <si>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</si>
  <si>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</si>
  <si>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</si>
  <si>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</si>
  <si>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</si>
  <si>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</si>
  <si>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</si>
  <si>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</si>
  <si>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</si>
  <si>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</si>
  <si>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Henning</t>
  </si>
  <si>
    <t>ORTEC 474</t>
  </si>
  <si>
    <t>GE11-X-L-CERN-0006</t>
  </si>
  <si>
    <t>Ar/CO2</t>
  </si>
  <si>
    <t>70/30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</si>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</sst>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15204.615162176458</c:v>
                </c:pt>
                <c:pt idx="1">
                  <c:v>10914.31331146202</c:v>
                </c:pt>
                <c:pt idx="2">
                  <c:v>6978.1201922766822</c:v>
                </c:pt>
                <c:pt idx="3">
                  <c:v>4795.8521267745946</c:v>
                </c:pt>
                <c:pt idx="4">
                  <c:v>3712.0301292361105</c:v>
                </c:pt>
                <c:pt idx="5">
                  <c:v>2319.7102425649368</c:v>
                </c:pt>
                <c:pt idx="6">
                  <c:v>1649.7200845449145</c:v>
                </c:pt>
                <c:pt idx="7">
                  <c:v>1153.0586541729042</c:v>
                </c:pt>
                <c:pt idx="8">
                  <c:v>844.44786691547051</c:v>
                </c:pt>
                <c:pt idx="9">
                  <c:v>608.62626395105531</c:v>
                </c:pt>
                <c:pt idx="10">
                  <c:v>465.52412756772759</c:v>
                </c:pt>
                <c:pt idx="11">
                  <c:v>313.28476962181844</c:v>
                </c:pt>
                <c:pt idx="12">
                  <c:v>236.4613590046288</c:v>
                </c:pt>
                <c:pt idx="13">
                  <c:v>163.5668031285162</c:v>
                </c:pt>
                <c:pt idx="14">
                  <c:v>119.20536664593408</c:v>
                </c:pt>
                <c:pt idx="15">
                  <c:v>86.856290636070156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7-574A-BFCE-D977AB8D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65936"/>
        <c:axId val="-213396849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20.001590131992739</c:v>
                  </c:pt>
                  <c:pt idx="1">
                    <c:v>19.601856510008304</c:v>
                  </c:pt>
                  <c:pt idx="2">
                    <c:v>19.584738349090504</c:v>
                  </c:pt>
                  <c:pt idx="3">
                    <c:v>19.488743903655678</c:v>
                  </c:pt>
                  <c:pt idx="4">
                    <c:v>19.609961206842875</c:v>
                  </c:pt>
                  <c:pt idx="5">
                    <c:v>19.77855164031568</c:v>
                  </c:pt>
                  <c:pt idx="6">
                    <c:v>19.268511853608906</c:v>
                  </c:pt>
                  <c:pt idx="7">
                    <c:v>19.367734944019233</c:v>
                  </c:pt>
                  <c:pt idx="8">
                    <c:v>18.787125433703306</c:v>
                  </c:pt>
                  <c:pt idx="9">
                    <c:v>15.531884816986642</c:v>
                  </c:pt>
                  <c:pt idx="10">
                    <c:v>12.079091154260002</c:v>
                  </c:pt>
                  <c:pt idx="11">
                    <c:v>9.8480257778783127</c:v>
                  </c:pt>
                  <c:pt idx="12">
                    <c:v>6.7982228671563698</c:v>
                  </c:pt>
                  <c:pt idx="13">
                    <c:v>3.3021877485922233</c:v>
                  </c:pt>
                  <c:pt idx="14">
                    <c:v>0.69841088795977024</c:v>
                  </c:pt>
                  <c:pt idx="15">
                    <c:v>1.3800160951819098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20.001590131992739</c:v>
                  </c:pt>
                  <c:pt idx="1">
                    <c:v>19.601856510008304</c:v>
                  </c:pt>
                  <c:pt idx="2">
                    <c:v>19.584738349090504</c:v>
                  </c:pt>
                  <c:pt idx="3">
                    <c:v>19.488743903655678</c:v>
                  </c:pt>
                  <c:pt idx="4">
                    <c:v>19.609961206842875</c:v>
                  </c:pt>
                  <c:pt idx="5">
                    <c:v>19.77855164031568</c:v>
                  </c:pt>
                  <c:pt idx="6">
                    <c:v>19.268511853608906</c:v>
                  </c:pt>
                  <c:pt idx="7">
                    <c:v>19.367734944019233</c:v>
                  </c:pt>
                  <c:pt idx="8">
                    <c:v>18.787125433703306</c:v>
                  </c:pt>
                  <c:pt idx="9">
                    <c:v>15.531884816986642</c:v>
                  </c:pt>
                  <c:pt idx="10">
                    <c:v>12.079091154260002</c:v>
                  </c:pt>
                  <c:pt idx="11">
                    <c:v>9.8480257778783127</c:v>
                  </c:pt>
                  <c:pt idx="12">
                    <c:v>6.7982228671563698</c:v>
                  </c:pt>
                  <c:pt idx="13">
                    <c:v>3.3021877485922233</c:v>
                  </c:pt>
                  <c:pt idx="14">
                    <c:v>0.69841088795977024</c:v>
                  </c:pt>
                  <c:pt idx="15">
                    <c:v>1.3800160951819098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23969.883333333335</c:v>
                </c:pt>
                <c:pt idx="1">
                  <c:v>23025.666666666668</c:v>
                </c:pt>
                <c:pt idx="2">
                  <c:v>22989.716666666667</c:v>
                </c:pt>
                <c:pt idx="3">
                  <c:v>22767.766666666666</c:v>
                </c:pt>
                <c:pt idx="4">
                  <c:v>23055.200000000001</c:v>
                </c:pt>
                <c:pt idx="5">
                  <c:v>23454</c:v>
                </c:pt>
                <c:pt idx="6">
                  <c:v>22260.533333333333</c:v>
                </c:pt>
                <c:pt idx="7">
                  <c:v>22492.583333333332</c:v>
                </c:pt>
                <c:pt idx="8">
                  <c:v>21165.266666666666</c:v>
                </c:pt>
                <c:pt idx="9">
                  <c:v>14463.733333333334</c:v>
                </c:pt>
                <c:pt idx="10">
                  <c:v>8744.1</c:v>
                </c:pt>
                <c:pt idx="11">
                  <c:v>5809.25</c:v>
                </c:pt>
                <c:pt idx="12">
                  <c:v>2763.5166666666669</c:v>
                </c:pt>
                <c:pt idx="13">
                  <c:v>645.70000000000005</c:v>
                </c:pt>
                <c:pt idx="14">
                  <c:v>21.733333333333334</c:v>
                </c:pt>
                <c:pt idx="15">
                  <c:v>108.16666666666667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7-574A-BFCE-D977AB8D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21248"/>
        <c:axId val="-2121697776"/>
      </c:scatterChart>
      <c:valAx>
        <c:axId val="-2101265936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68496"/>
        <c:crosses val="autoZero"/>
        <c:crossBetween val="midCat"/>
      </c:valAx>
      <c:valAx>
        <c:axId val="-213396849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65936"/>
        <c:crosses val="autoZero"/>
        <c:crossBetween val="midCat"/>
      </c:valAx>
      <c:valAx>
        <c:axId val="-21216977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03121248"/>
        <c:crosses val="max"/>
        <c:crossBetween val="midCat"/>
      </c:valAx>
      <c:valAx>
        <c:axId val="-21031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69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7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3486</v>
      </c>
      <c r="G6" s="14">
        <v>700</v>
      </c>
      <c r="H6" s="15">
        <v>0.40138888888888885</v>
      </c>
      <c r="I6" s="16">
        <v>986.41</v>
      </c>
      <c r="J6" s="17">
        <v>25.39</v>
      </c>
      <c r="K6" s="18">
        <v>1018</v>
      </c>
      <c r="L6" s="12">
        <v>31.906112270000001</v>
      </c>
      <c r="M6" s="14">
        <v>1439211</v>
      </c>
      <c r="N6" s="23">
        <v>1199.6712</v>
      </c>
      <c r="O6" s="41">
        <v>1.33E-12</v>
      </c>
      <c r="P6" s="41">
        <v>8.1600000000000008E-12</v>
      </c>
      <c r="Q6" s="41">
        <v>-2.0199999999999999E-8</v>
      </c>
      <c r="R6" s="41" t="e">
        <f>'700uA'!D7</f>
        <v>#DIV/0!</v>
      </c>
    </row>
    <row r="7" spans="1:18">
      <c r="A7" s="9" t="s">
        <v>3</v>
      </c>
      <c r="B7" s="11">
        <v>4.5</v>
      </c>
      <c r="C7"/>
      <c r="D7"/>
      <c r="E7" s="44"/>
      <c r="F7" s="13">
        <v>3436.2</v>
      </c>
      <c r="G7" s="14">
        <v>690</v>
      </c>
      <c r="H7" s="15">
        <v>0.40625</v>
      </c>
      <c r="I7" s="16">
        <v>986.37</v>
      </c>
      <c r="J7" s="17">
        <v>25.39</v>
      </c>
      <c r="K7" s="18">
        <v>849</v>
      </c>
      <c r="L7" s="12">
        <v>29.137604570000001</v>
      </c>
      <c r="M7" s="36">
        <v>1382389</v>
      </c>
      <c r="N7" s="23">
        <v>1175.7503999999999</v>
      </c>
      <c r="O7" s="41">
        <v>1.1E-12</v>
      </c>
      <c r="P7" s="41">
        <v>9.8600000000000004E-12</v>
      </c>
      <c r="Q7" s="41">
        <v>-1.4500000000000001E-8</v>
      </c>
      <c r="R7" s="41" t="e">
        <f>'690uA'!D7</f>
        <v>#DIV/0!</v>
      </c>
    </row>
    <row r="8" spans="1:18">
      <c r="A8" s="9" t="s">
        <v>28</v>
      </c>
      <c r="B8" s="11">
        <v>100</v>
      </c>
      <c r="C8"/>
      <c r="D8"/>
      <c r="E8" s="44"/>
      <c r="F8" s="13">
        <v>3386.4</v>
      </c>
      <c r="G8" s="14">
        <v>680</v>
      </c>
      <c r="H8" s="15">
        <v>0.40972222222222227</v>
      </c>
      <c r="I8" s="16">
        <v>986.4</v>
      </c>
      <c r="J8" s="17">
        <v>25.39</v>
      </c>
      <c r="K8" s="18">
        <v>720</v>
      </c>
      <c r="L8" s="12">
        <v>26.83281573</v>
      </c>
      <c r="M8" s="36">
        <v>1380103</v>
      </c>
      <c r="N8" s="23">
        <v>1174.7779</v>
      </c>
      <c r="O8" s="41">
        <v>1.3499999999999999E-12</v>
      </c>
      <c r="P8" s="41">
        <v>8.4200000000000001E-12</v>
      </c>
      <c r="Q8" s="41">
        <v>-9.2699999999999996E-9</v>
      </c>
      <c r="R8" s="41" t="e">
        <f>'680uA'!D7</f>
        <v>#DIV/0!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3336.6</v>
      </c>
      <c r="G9" s="14">
        <v>670</v>
      </c>
      <c r="H9" s="15">
        <v>0.41805555555555557</v>
      </c>
      <c r="I9" s="16">
        <v>986.4</v>
      </c>
      <c r="J9" s="17">
        <v>25.41</v>
      </c>
      <c r="K9" s="18">
        <v>627</v>
      </c>
      <c r="L9" s="12">
        <v>25.039968049999999</v>
      </c>
      <c r="M9" s="14">
        <v>1366693</v>
      </c>
      <c r="N9" s="23">
        <v>1169.0564999999999</v>
      </c>
      <c r="O9" s="41">
        <v>1.9199999999999999E-12</v>
      </c>
      <c r="P9" s="41">
        <v>8.6699999999999992E-12</v>
      </c>
      <c r="Q9" s="41">
        <v>-6.3700000000000001E-9</v>
      </c>
      <c r="R9" s="41" t="e">
        <f>'670uA'!D7</f>
        <v>#DIV/0!</v>
      </c>
    </row>
    <row r="10" spans="1:18">
      <c r="A10" s="54" t="s">
        <v>23</v>
      </c>
      <c r="B10" s="55"/>
      <c r="C10" s="4"/>
      <c r="D10" s="6"/>
      <c r="E10" s="44"/>
      <c r="F10" s="13">
        <v>3286.8</v>
      </c>
      <c r="G10" s="14">
        <v>660</v>
      </c>
      <c r="H10" s="15">
        <v>0.42638888888888887</v>
      </c>
      <c r="I10" s="16">
        <v>986.41</v>
      </c>
      <c r="J10" s="17">
        <v>25.41</v>
      </c>
      <c r="K10" s="18">
        <v>535</v>
      </c>
      <c r="L10" s="12">
        <v>23.130067010000001</v>
      </c>
      <c r="M10" s="14">
        <v>1383847</v>
      </c>
      <c r="N10" s="23">
        <v>1176.3703</v>
      </c>
      <c r="O10" s="41">
        <v>1.9199999999999999E-12</v>
      </c>
      <c r="P10" s="41">
        <v>6.4199999999999997E-12</v>
      </c>
      <c r="Q10" s="41">
        <v>-4.9300000000000001E-9</v>
      </c>
      <c r="R10" s="41" t="e">
        <f>'660uA'!D7</f>
        <v>#DIV/0!</v>
      </c>
    </row>
    <row r="11" spans="1:18">
      <c r="A11" s="56"/>
      <c r="B11" s="57"/>
      <c r="C11" s="4"/>
      <c r="D11" s="6"/>
      <c r="E11" s="44"/>
      <c r="F11" s="13">
        <v>3237</v>
      </c>
      <c r="G11" s="14">
        <v>650</v>
      </c>
      <c r="H11" s="15">
        <v>0.42986111111111108</v>
      </c>
      <c r="I11" s="16">
        <v>986.4</v>
      </c>
      <c r="J11" s="17">
        <v>25.41</v>
      </c>
      <c r="K11" s="18">
        <v>524</v>
      </c>
      <c r="L11" s="12">
        <v>22.891046280000001</v>
      </c>
      <c r="M11" s="14">
        <v>1407764</v>
      </c>
      <c r="N11" s="23">
        <v>1186.4922999999999</v>
      </c>
      <c r="O11" s="41">
        <v>2.0400000000000002E-12</v>
      </c>
      <c r="P11" s="41">
        <v>5.27E-12</v>
      </c>
      <c r="Q11" s="41">
        <v>-3.0800000000000001E-9</v>
      </c>
      <c r="R11" s="41" t="e">
        <f>'650uA'!D7</f>
        <v>#DIV/0!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3187.2</v>
      </c>
      <c r="G12" s="14">
        <v>640</v>
      </c>
      <c r="H12" s="15">
        <v>0.43402777777777773</v>
      </c>
      <c r="I12" s="16">
        <v>986.4</v>
      </c>
      <c r="J12" s="17">
        <v>25.41</v>
      </c>
      <c r="K12" s="18">
        <v>480</v>
      </c>
      <c r="L12" s="12">
        <v>21.908902300000001</v>
      </c>
      <c r="M12" s="14">
        <v>1336112</v>
      </c>
      <c r="N12" s="23">
        <v>1155.9031</v>
      </c>
      <c r="O12" s="41">
        <v>1.8699999999999999E-12</v>
      </c>
      <c r="P12" s="41">
        <v>5.3800000000000001E-12</v>
      </c>
      <c r="Q12" s="41">
        <v>-2.1900000000000001E-9</v>
      </c>
      <c r="R12" s="41" t="e">
        <f>'640uA'!D7</f>
        <v>#DIV/0!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3137.4</v>
      </c>
      <c r="G13" s="14">
        <v>630</v>
      </c>
      <c r="H13" s="15">
        <v>0.43888888888888888</v>
      </c>
      <c r="I13" s="16">
        <v>986.41</v>
      </c>
      <c r="J13" s="17">
        <v>25.41</v>
      </c>
      <c r="K13" s="18">
        <v>419</v>
      </c>
      <c r="L13" s="12">
        <v>20.469489490000001</v>
      </c>
      <c r="M13" s="14">
        <v>1349974</v>
      </c>
      <c r="N13" s="23">
        <v>1161.8838000000001</v>
      </c>
      <c r="O13" s="41">
        <v>1.9899999999999998E-12</v>
      </c>
      <c r="P13" s="41">
        <v>9.2300000000000001E-12</v>
      </c>
      <c r="Q13" s="41">
        <v>-1.5300000000000001E-9</v>
      </c>
      <c r="R13" s="41" t="e">
        <f>'630uA'!D7</f>
        <v>#DIV/0!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3087.6</v>
      </c>
      <c r="G14" s="14">
        <v>620</v>
      </c>
      <c r="H14" s="15">
        <v>0.44375000000000003</v>
      </c>
      <c r="I14" s="16">
        <v>986.4</v>
      </c>
      <c r="J14" s="17">
        <v>25.43</v>
      </c>
      <c r="K14" s="18">
        <v>363</v>
      </c>
      <c r="L14" s="12">
        <v>19.052558879999999</v>
      </c>
      <c r="M14" s="14">
        <v>1270279</v>
      </c>
      <c r="N14" s="23">
        <v>1127.0664999999999</v>
      </c>
      <c r="O14" s="41">
        <v>1.9600000000000001E-12</v>
      </c>
      <c r="P14" s="41">
        <v>9.2500000000000004E-12</v>
      </c>
      <c r="Q14" s="41">
        <v>-1.1200000000000001E-9</v>
      </c>
      <c r="R14" s="41" t="e">
        <f>'620uA'!D7</f>
        <v>#DIV/0!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3037.8</v>
      </c>
      <c r="G15" s="14">
        <v>610</v>
      </c>
      <c r="H15" s="15">
        <v>0.44861111111111113</v>
      </c>
      <c r="I15" s="16">
        <v>986.4</v>
      </c>
      <c r="J15" s="17">
        <v>25.43</v>
      </c>
      <c r="K15" s="18">
        <v>319</v>
      </c>
      <c r="L15" s="12">
        <v>17.860571100000001</v>
      </c>
      <c r="M15" s="14">
        <v>868143</v>
      </c>
      <c r="N15" s="23">
        <v>931.74192000000005</v>
      </c>
      <c r="O15" s="41">
        <v>2.6400000000000001E-12</v>
      </c>
      <c r="P15" s="41">
        <v>3.6E-12</v>
      </c>
      <c r="Q15" s="41">
        <v>-8.0600000000000001E-10</v>
      </c>
      <c r="R15" s="41" t="e">
        <f>'610uA'!D7</f>
        <v>#DIV/0!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2988</v>
      </c>
      <c r="G16" s="14">
        <v>600</v>
      </c>
      <c r="H16" s="15">
        <v>0.45763888888888887</v>
      </c>
      <c r="I16" s="16">
        <v>986.41</v>
      </c>
      <c r="J16" s="17">
        <v>25.43</v>
      </c>
      <c r="K16" s="18">
        <v>305</v>
      </c>
      <c r="L16" s="12">
        <v>17.464249200000001</v>
      </c>
      <c r="M16" s="14">
        <v>524951</v>
      </c>
      <c r="N16" s="23">
        <v>724.53502000000003</v>
      </c>
      <c r="O16" s="41">
        <v>2.51E-12</v>
      </c>
      <c r="P16" s="41">
        <v>2.7299999999999999E-12</v>
      </c>
      <c r="Q16" s="41">
        <v>-6.1600000000000004E-10</v>
      </c>
      <c r="R16" s="41" t="e">
        <f>'600uA'!D7</f>
        <v>#DIV/0!</v>
      </c>
    </row>
    <row r="17" spans="1:20">
      <c r="A17" s="9" t="s">
        <v>62</v>
      </c>
      <c r="B17" s="11">
        <v>4.9800000000000004</v>
      </c>
      <c r="C17" s="4"/>
      <c r="D17" s="6"/>
      <c r="E17" s="44"/>
      <c r="F17" s="13">
        <v>2938.2</v>
      </c>
      <c r="G17" s="14">
        <v>590</v>
      </c>
      <c r="H17" s="15">
        <v>0.4680555555555555</v>
      </c>
      <c r="I17" s="16">
        <v>986.4</v>
      </c>
      <c r="J17" s="17">
        <v>25.43</v>
      </c>
      <c r="K17" s="18">
        <v>293</v>
      </c>
      <c r="L17" s="12">
        <v>17.117242770000001</v>
      </c>
      <c r="M17" s="14">
        <v>348848</v>
      </c>
      <c r="N17" s="23">
        <v>590.63355999999999</v>
      </c>
      <c r="O17" s="41">
        <v>2.2400000000000001E-12</v>
      </c>
      <c r="P17" s="41">
        <v>2.46E-12</v>
      </c>
      <c r="Q17" s="41">
        <v>-4.1400000000000002E-10</v>
      </c>
      <c r="R17" s="41" t="e">
        <f>'590uA'!D7</f>
        <v>#DIV/0!</v>
      </c>
    </row>
    <row r="18" spans="1:20" ht="14" customHeight="1">
      <c r="A18" s="9" t="s">
        <v>63</v>
      </c>
      <c r="B18" s="11">
        <v>4.68</v>
      </c>
      <c r="C18" s="4"/>
      <c r="D18" s="6"/>
      <c r="E18" s="44"/>
      <c r="F18" s="13">
        <v>2888.4</v>
      </c>
      <c r="G18" s="14">
        <v>580</v>
      </c>
      <c r="H18" s="15">
        <v>0.47222222222222227</v>
      </c>
      <c r="I18" s="16">
        <v>986.37</v>
      </c>
      <c r="J18" s="17">
        <v>25.43</v>
      </c>
      <c r="K18" s="18">
        <v>283</v>
      </c>
      <c r="L18" s="12">
        <v>16.822603839999999</v>
      </c>
      <c r="M18" s="14">
        <v>166094</v>
      </c>
      <c r="N18" s="23">
        <v>407.54631999999998</v>
      </c>
      <c r="O18" s="41">
        <v>2.1699999999999998E-12</v>
      </c>
      <c r="P18" s="41">
        <v>2.79E-12</v>
      </c>
      <c r="Q18" s="41">
        <v>-3.1200000000000001E-10</v>
      </c>
      <c r="R18" s="41" t="e">
        <f>'580uA'!D7</f>
        <v>#DIV/0!</v>
      </c>
    </row>
    <row r="19" spans="1:20" ht="15" customHeight="1">
      <c r="A19" s="9" t="s">
        <v>64</v>
      </c>
      <c r="B19" s="11">
        <v>1.1200000000000001</v>
      </c>
      <c r="C19" s="4"/>
      <c r="D19" s="6"/>
      <c r="E19" s="44"/>
      <c r="F19" s="13">
        <v>2838.6</v>
      </c>
      <c r="G19" s="14">
        <v>570</v>
      </c>
      <c r="H19" s="15">
        <v>0.47638888888888892</v>
      </c>
      <c r="I19" s="16">
        <v>986.41</v>
      </c>
      <c r="J19" s="17">
        <v>25.43</v>
      </c>
      <c r="K19" s="18">
        <v>257</v>
      </c>
      <c r="L19" s="12">
        <v>16.031219539999999</v>
      </c>
      <c r="M19" s="14">
        <v>38999</v>
      </c>
      <c r="N19" s="23">
        <v>197.48164</v>
      </c>
      <c r="O19" s="41">
        <v>2.3199999999999998E-12</v>
      </c>
      <c r="P19" s="41">
        <v>3.9499999999999999E-12</v>
      </c>
      <c r="Q19" s="41">
        <v>-2.1500000000000001E-10</v>
      </c>
      <c r="R19" s="41" t="e">
        <f>'570uA'!D7</f>
        <v>#DIV/0!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2788.8</v>
      </c>
      <c r="G20" s="14">
        <v>560</v>
      </c>
      <c r="H20" s="15">
        <v>0.48333333333333334</v>
      </c>
      <c r="I20" s="16">
        <v>986.4</v>
      </c>
      <c r="J20" s="17">
        <v>25.43</v>
      </c>
      <c r="K20" s="18">
        <v>226</v>
      </c>
      <c r="L20" s="12">
        <v>15.033296379999999</v>
      </c>
      <c r="M20" s="14">
        <v>1530</v>
      </c>
      <c r="N20" s="23">
        <v>39.115214000000002</v>
      </c>
      <c r="O20" s="41">
        <v>2.38E-12</v>
      </c>
      <c r="P20" s="41">
        <v>2.9299999999999998E-12</v>
      </c>
      <c r="Q20" s="41">
        <v>-1.56E-10</v>
      </c>
      <c r="R20" s="41" t="e">
        <f>'560uA'!D7</f>
        <v>#DIV/0!</v>
      </c>
    </row>
    <row r="21" spans="1:20">
      <c r="A21" s="9" t="s">
        <v>66</v>
      </c>
      <c r="B21" s="11">
        <v>0.43</v>
      </c>
      <c r="C21" s="4"/>
      <c r="D21" s="6"/>
      <c r="E21" s="45"/>
      <c r="F21" s="13">
        <v>2739</v>
      </c>
      <c r="G21" s="14">
        <v>550</v>
      </c>
      <c r="H21" s="15">
        <v>0.48749999999999999</v>
      </c>
      <c r="I21" s="16">
        <v>986.41</v>
      </c>
      <c r="J21" s="17">
        <v>25.43</v>
      </c>
      <c r="K21" s="18">
        <v>183</v>
      </c>
      <c r="L21" s="12">
        <v>13.52774926</v>
      </c>
      <c r="M21" s="14">
        <v>6673</v>
      </c>
      <c r="N21" s="23">
        <v>81.688432000000006</v>
      </c>
      <c r="O21" s="41">
        <v>2.3999999999999999E-12</v>
      </c>
      <c r="P21" s="41">
        <v>1.67E-12</v>
      </c>
      <c r="Q21" s="41">
        <v>-1.13E-10</v>
      </c>
      <c r="R21" s="41" t="e">
        <f>'550uA'!D7</f>
        <v>#DIV/0!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0.65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3486</v>
      </c>
      <c r="G30" s="29">
        <f>E30*'Data Summary'!$B$18</f>
        <v>3276</v>
      </c>
      <c r="H30" s="31">
        <f>(M6-K6)/$B$42</f>
        <v>23969.883333333335</v>
      </c>
      <c r="I30" s="32">
        <f>(1/$B$42)*SQRT(N6^2+L6^2)</f>
        <v>20.001590131992739</v>
      </c>
      <c r="J30" s="33">
        <f>Q6-O6</f>
        <v>-2.0201329999999999E-8</v>
      </c>
      <c r="K30" s="33" t="e">
        <f>SQRT(P6^2+R6^2)</f>
        <v>#DIV/0!</v>
      </c>
      <c r="L30" s="32">
        <f>ABS(J30)/($H$30*$F$24*$L$24)</f>
        <v>15204.615162176458</v>
      </c>
      <c r="M30" s="33" t="e">
        <f>SQRT( ( 1 / ($H$30*$F$24*$L$24 ) )^2 * (K30^2+J30^2*( ($I$30/$H$30)^2+($F$25/$F$24)^2)))</f>
        <v>#DIV/0!</v>
      </c>
    </row>
    <row r="31" spans="1:20">
      <c r="A31" s="9" t="s">
        <v>27</v>
      </c>
      <c r="B31" s="11">
        <v>200</v>
      </c>
      <c r="E31" s="42">
        <f t="shared" ref="E31:E45" si="0">G7</f>
        <v>690</v>
      </c>
      <c r="F31" s="42">
        <f t="shared" ref="F31:F45" si="1">F7</f>
        <v>3436.2</v>
      </c>
      <c r="G31" s="42">
        <f>E31*'Data Summary'!$B$18</f>
        <v>3229.2</v>
      </c>
      <c r="H31" s="31">
        <f>(M7-K7)/$B$42</f>
        <v>23025.666666666668</v>
      </c>
      <c r="I31" s="32">
        <f t="shared" ref="I31:I45" si="2">(1/$B$42)*SQRT(N7^2+L7^2)</f>
        <v>19.601856510008304</v>
      </c>
      <c r="J31" s="33">
        <f t="shared" ref="J31:J45" si="3">Q7-O7</f>
        <v>-1.4501100000000001E-8</v>
      </c>
      <c r="K31" s="33" t="e">
        <f t="shared" ref="K31:K45" si="4">SQRT(P7^2+R7^2)</f>
        <v>#DIV/0!</v>
      </c>
      <c r="L31" s="32">
        <f>ABS(J31)/($H$30*$F$24*$L$24)</f>
        <v>10914.31331146202</v>
      </c>
      <c r="M31" s="33" t="e">
        <f t="shared" ref="M31:M45" si="5">SQRT( ( 1 / ($H$30*$F$24*$L$24 ) )^2 * (K31^2+J31^2*( ($I$30/$H$30)^2+($F$25/$F$24)^2)))</f>
        <v>#DIV/0!</v>
      </c>
    </row>
    <row r="32" spans="1:20">
      <c r="A32" s="54" t="s">
        <v>52</v>
      </c>
      <c r="B32" s="55"/>
      <c r="E32" s="42">
        <f t="shared" si="0"/>
        <v>680</v>
      </c>
      <c r="F32" s="42">
        <f t="shared" si="1"/>
        <v>3386.4</v>
      </c>
      <c r="G32" s="42">
        <f>E32*'Data Summary'!$B$18</f>
        <v>3182.3999999999996</v>
      </c>
      <c r="H32" s="31">
        <f t="shared" ref="H32:H45" si="6">(M8-K8)/$B$42</f>
        <v>22989.716666666667</v>
      </c>
      <c r="I32" s="32">
        <f t="shared" si="2"/>
        <v>19.584738349090504</v>
      </c>
      <c r="J32" s="33">
        <f t="shared" si="3"/>
        <v>-9.2713499999999998E-9</v>
      </c>
      <c r="K32" s="33" t="e">
        <f t="shared" si="4"/>
        <v>#DIV/0!</v>
      </c>
      <c r="L32" s="32">
        <f t="shared" ref="L32:L45" si="7">ABS(J32)/($H$30*$F$24*$L$24)</f>
        <v>6978.1201922766822</v>
      </c>
      <c r="M32" s="33" t="e">
        <f t="shared" si="5"/>
        <v>#DIV/0!</v>
      </c>
    </row>
    <row r="33" spans="1:14">
      <c r="A33" s="56"/>
      <c r="B33" s="57"/>
      <c r="E33" s="42">
        <f t="shared" si="0"/>
        <v>670</v>
      </c>
      <c r="F33" s="42">
        <f t="shared" si="1"/>
        <v>3336.6</v>
      </c>
      <c r="G33" s="42">
        <f>E33*'Data Summary'!$B$18</f>
        <v>3135.6</v>
      </c>
      <c r="H33" s="31">
        <f t="shared" si="6"/>
        <v>22767.766666666666</v>
      </c>
      <c r="I33" s="32">
        <f t="shared" si="2"/>
        <v>19.488743903655678</v>
      </c>
      <c r="J33" s="33">
        <f t="shared" si="3"/>
        <v>-6.3719200000000001E-9</v>
      </c>
      <c r="K33" s="33" t="e">
        <f t="shared" si="4"/>
        <v>#DIV/0!</v>
      </c>
      <c r="L33" s="32">
        <f t="shared" si="7"/>
        <v>4795.8521267745946</v>
      </c>
      <c r="M33" s="33" t="e">
        <f t="shared" si="5"/>
        <v>#DIV/0!</v>
      </c>
    </row>
    <row r="34" spans="1:14">
      <c r="A34" s="9" t="s">
        <v>56</v>
      </c>
      <c r="B34" s="11" t="s">
        <v>103</v>
      </c>
      <c r="E34" s="42">
        <f t="shared" si="0"/>
        <v>660</v>
      </c>
      <c r="F34" s="42">
        <f t="shared" si="1"/>
        <v>3286.8</v>
      </c>
      <c r="G34" s="42">
        <f>E34*'Data Summary'!$B$18</f>
        <v>3088.7999999999997</v>
      </c>
      <c r="H34" s="31">
        <f t="shared" si="6"/>
        <v>23055.200000000001</v>
      </c>
      <c r="I34" s="32">
        <f t="shared" si="2"/>
        <v>19.609961206842875</v>
      </c>
      <c r="J34" s="33">
        <f t="shared" si="3"/>
        <v>-4.9319200000000001E-9</v>
      </c>
      <c r="K34" s="33" t="e">
        <f t="shared" si="4"/>
        <v>#DIV/0!</v>
      </c>
      <c r="L34" s="32">
        <f t="shared" si="7"/>
        <v>3712.0301292361105</v>
      </c>
      <c r="M34" s="33" t="e">
        <f t="shared" si="5"/>
        <v>#DIV/0!</v>
      </c>
    </row>
    <row r="35" spans="1:14">
      <c r="A35" s="9" t="s">
        <v>20</v>
      </c>
      <c r="B35" s="11" t="s">
        <v>80</v>
      </c>
      <c r="E35" s="42">
        <f t="shared" si="0"/>
        <v>650</v>
      </c>
      <c r="F35" s="42">
        <f t="shared" si="1"/>
        <v>3237</v>
      </c>
      <c r="G35" s="42">
        <f>E35*'Data Summary'!$B$18</f>
        <v>3042</v>
      </c>
      <c r="H35" s="31">
        <f t="shared" si="6"/>
        <v>23454</v>
      </c>
      <c r="I35" s="32">
        <f t="shared" si="2"/>
        <v>19.77855164031568</v>
      </c>
      <c r="J35" s="33">
        <f t="shared" si="3"/>
        <v>-3.0820400000000002E-9</v>
      </c>
      <c r="K35" s="33" t="e">
        <f t="shared" si="4"/>
        <v>#DIV/0!</v>
      </c>
      <c r="L35" s="32">
        <f t="shared" si="7"/>
        <v>2319.7102425649368</v>
      </c>
      <c r="M35" s="33" t="e">
        <f t="shared" si="5"/>
        <v>#DIV/0!</v>
      </c>
      <c r="N35" s="3"/>
    </row>
    <row r="36" spans="1:14">
      <c r="A36" s="9" t="s">
        <v>21</v>
      </c>
      <c r="B36" s="11" t="s">
        <v>80</v>
      </c>
      <c r="E36" s="42">
        <f t="shared" si="0"/>
        <v>640</v>
      </c>
      <c r="F36" s="42">
        <f t="shared" si="1"/>
        <v>3187.2</v>
      </c>
      <c r="G36" s="42">
        <f>E36*'Data Summary'!$B$18</f>
        <v>2995.2</v>
      </c>
      <c r="H36" s="31">
        <f t="shared" si="6"/>
        <v>22260.533333333333</v>
      </c>
      <c r="I36" s="32">
        <f t="shared" si="2"/>
        <v>19.268511853608906</v>
      </c>
      <c r="J36" s="33">
        <f t="shared" si="3"/>
        <v>-2.1918700000000002E-9</v>
      </c>
      <c r="K36" s="33" t="e">
        <f t="shared" si="4"/>
        <v>#DIV/0!</v>
      </c>
      <c r="L36" s="32">
        <f t="shared" si="7"/>
        <v>1649.7200845449145</v>
      </c>
      <c r="M36" s="33" t="e">
        <f t="shared" si="5"/>
        <v>#DIV/0!</v>
      </c>
      <c r="N36" s="3"/>
    </row>
    <row r="37" spans="1:14">
      <c r="A37" s="9" t="s">
        <v>22</v>
      </c>
      <c r="B37" s="11" t="s">
        <v>80</v>
      </c>
      <c r="E37" s="42">
        <f t="shared" si="0"/>
        <v>630</v>
      </c>
      <c r="F37" s="42">
        <f t="shared" si="1"/>
        <v>3137.4</v>
      </c>
      <c r="G37" s="42">
        <f>E37*'Data Summary'!$B$18</f>
        <v>2948.3999999999996</v>
      </c>
      <c r="H37" s="31">
        <f t="shared" si="6"/>
        <v>22492.583333333332</v>
      </c>
      <c r="I37" s="32">
        <f t="shared" si="2"/>
        <v>19.367734944019233</v>
      </c>
      <c r="J37" s="33">
        <f t="shared" si="3"/>
        <v>-1.53199E-9</v>
      </c>
      <c r="K37" s="33" t="e">
        <f t="shared" si="4"/>
        <v>#DIV/0!</v>
      </c>
      <c r="L37" s="32">
        <f t="shared" si="7"/>
        <v>1153.0586541729042</v>
      </c>
      <c r="M37" s="33" t="e">
        <f t="shared" si="5"/>
        <v>#DIV/0!</v>
      </c>
    </row>
    <row r="38" spans="1:14">
      <c r="A38" s="54" t="s">
        <v>11</v>
      </c>
      <c r="B38" s="55"/>
      <c r="E38" s="42">
        <f t="shared" si="0"/>
        <v>620</v>
      </c>
      <c r="F38" s="42">
        <f t="shared" si="1"/>
        <v>3087.6</v>
      </c>
      <c r="G38" s="42">
        <f>E38*'Data Summary'!$B$18</f>
        <v>2901.6</v>
      </c>
      <c r="H38" s="31">
        <f t="shared" si="6"/>
        <v>21165.266666666666</v>
      </c>
      <c r="I38" s="32">
        <f t="shared" si="2"/>
        <v>18.787125433703306</v>
      </c>
      <c r="J38" s="33">
        <f t="shared" si="3"/>
        <v>-1.1219600000000001E-9</v>
      </c>
      <c r="K38" s="33" t="e">
        <f t="shared" si="4"/>
        <v>#DIV/0!</v>
      </c>
      <c r="L38" s="32">
        <f t="shared" si="7"/>
        <v>844.44786691547051</v>
      </c>
      <c r="M38" s="33" t="e">
        <f t="shared" si="5"/>
        <v>#DIV/0!</v>
      </c>
    </row>
    <row r="39" spans="1:14">
      <c r="A39" s="65"/>
      <c r="B39" s="66"/>
      <c r="E39" s="42">
        <f t="shared" si="0"/>
        <v>610</v>
      </c>
      <c r="F39" s="42">
        <f t="shared" si="1"/>
        <v>3037.8</v>
      </c>
      <c r="G39" s="42">
        <f>E39*'Data Summary'!$B$18</f>
        <v>2854.7999999999997</v>
      </c>
      <c r="H39" s="31">
        <f t="shared" si="6"/>
        <v>14463.733333333334</v>
      </c>
      <c r="I39" s="32">
        <f t="shared" si="2"/>
        <v>15.531884816986642</v>
      </c>
      <c r="J39" s="33">
        <f t="shared" si="3"/>
        <v>-8.0864000000000001E-10</v>
      </c>
      <c r="K39" s="33" t="e">
        <f t="shared" si="4"/>
        <v>#DIV/0!</v>
      </c>
      <c r="L39" s="32">
        <f t="shared" si="7"/>
        <v>608.62626395105531</v>
      </c>
      <c r="M39" s="33" t="e">
        <f t="shared" si="5"/>
        <v>#DIV/0!</v>
      </c>
      <c r="N39" s="3"/>
    </row>
    <row r="40" spans="1:14">
      <c r="A40" s="56"/>
      <c r="B40" s="57"/>
      <c r="E40" s="42">
        <f t="shared" si="0"/>
        <v>600</v>
      </c>
      <c r="F40" s="42">
        <f t="shared" si="1"/>
        <v>2988</v>
      </c>
      <c r="G40" s="42">
        <f>E40*'Data Summary'!$B$18</f>
        <v>2808</v>
      </c>
      <c r="H40" s="31">
        <f t="shared" si="6"/>
        <v>8744.1</v>
      </c>
      <c r="I40" s="32">
        <f t="shared" si="2"/>
        <v>12.079091154260002</v>
      </c>
      <c r="J40" s="33">
        <f t="shared" si="3"/>
        <v>-6.1851000000000007E-10</v>
      </c>
      <c r="K40" s="33" t="e">
        <f t="shared" si="4"/>
        <v>#DIV/0!</v>
      </c>
      <c r="L40" s="32">
        <f t="shared" si="7"/>
        <v>465.52412756772759</v>
      </c>
      <c r="M40" s="33" t="e">
        <f t="shared" si="5"/>
        <v>#DIV/0!</v>
      </c>
      <c r="N40" s="3"/>
    </row>
    <row r="41" spans="1:14">
      <c r="A41" s="9" t="s">
        <v>56</v>
      </c>
      <c r="B41" s="11" t="s">
        <v>104</v>
      </c>
      <c r="E41" s="42">
        <f t="shared" si="0"/>
        <v>590</v>
      </c>
      <c r="F41" s="42">
        <f t="shared" si="1"/>
        <v>2938.2</v>
      </c>
      <c r="G41" s="42">
        <f>E41*'Data Summary'!$B$18</f>
        <v>2761.2</v>
      </c>
      <c r="H41" s="31">
        <f t="shared" si="6"/>
        <v>5809.25</v>
      </c>
      <c r="I41" s="32">
        <f t="shared" si="2"/>
        <v>9.8480257778783127</v>
      </c>
      <c r="J41" s="33">
        <f t="shared" si="3"/>
        <v>-4.1624E-10</v>
      </c>
      <c r="K41" s="33" t="e">
        <f t="shared" si="4"/>
        <v>#DIV/0!</v>
      </c>
      <c r="L41" s="32">
        <f t="shared" si="7"/>
        <v>313.28476962181844</v>
      </c>
      <c r="M41" s="33" t="e">
        <f t="shared" si="5"/>
        <v>#DIV/0!</v>
      </c>
      <c r="N41" s="3"/>
    </row>
    <row r="42" spans="1:14">
      <c r="A42" s="9" t="s">
        <v>24</v>
      </c>
      <c r="B42" s="11">
        <v>60</v>
      </c>
      <c r="E42" s="42">
        <f t="shared" si="0"/>
        <v>580</v>
      </c>
      <c r="F42" s="42">
        <f t="shared" si="1"/>
        <v>2888.4</v>
      </c>
      <c r="G42" s="42">
        <f>E42*'Data Summary'!$B$18</f>
        <v>2714.3999999999996</v>
      </c>
      <c r="H42" s="31">
        <f t="shared" si="6"/>
        <v>2763.5166666666669</v>
      </c>
      <c r="I42" s="32">
        <f t="shared" si="2"/>
        <v>6.7982228671563698</v>
      </c>
      <c r="J42" s="33">
        <f t="shared" si="3"/>
        <v>-3.1417000000000001E-10</v>
      </c>
      <c r="K42" s="33" t="e">
        <f t="shared" si="4"/>
        <v>#DIV/0!</v>
      </c>
      <c r="L42" s="32">
        <f t="shared" si="7"/>
        <v>236.4613590046288</v>
      </c>
      <c r="M42" s="33" t="e">
        <f t="shared" si="5"/>
        <v>#DIV/0!</v>
      </c>
      <c r="N42" s="3"/>
    </row>
    <row r="43" spans="1:14">
      <c r="A43" s="54" t="s">
        <v>12</v>
      </c>
      <c r="B43" s="55"/>
      <c r="E43" s="42">
        <f t="shared" si="0"/>
        <v>570</v>
      </c>
      <c r="F43" s="42">
        <f t="shared" si="1"/>
        <v>2838.6</v>
      </c>
      <c r="G43" s="42">
        <f>E43*'Data Summary'!$B$18</f>
        <v>2667.6</v>
      </c>
      <c r="H43" s="31">
        <f t="shared" si="6"/>
        <v>645.70000000000005</v>
      </c>
      <c r="I43" s="32">
        <f t="shared" si="2"/>
        <v>3.3021877485922233</v>
      </c>
      <c r="J43" s="33">
        <f t="shared" si="3"/>
        <v>-2.1732000000000001E-10</v>
      </c>
      <c r="K43" s="33" t="e">
        <f t="shared" si="4"/>
        <v>#DIV/0!</v>
      </c>
      <c r="L43" s="32">
        <f t="shared" si="7"/>
        <v>163.5668031285162</v>
      </c>
      <c r="M43" s="33" t="e">
        <f t="shared" si="5"/>
        <v>#DIV/0!</v>
      </c>
      <c r="N43" s="3"/>
    </row>
    <row r="44" spans="1:14">
      <c r="A44" s="56"/>
      <c r="B44" s="57"/>
      <c r="E44" s="42">
        <f t="shared" si="0"/>
        <v>560</v>
      </c>
      <c r="F44" s="42">
        <f t="shared" si="1"/>
        <v>2788.8</v>
      </c>
      <c r="G44" s="42">
        <f>E44*'Data Summary'!$B$18</f>
        <v>2620.7999999999997</v>
      </c>
      <c r="H44" s="31">
        <f t="shared" si="6"/>
        <v>21.733333333333334</v>
      </c>
      <c r="I44" s="32">
        <f t="shared" si="2"/>
        <v>0.69841088795977024</v>
      </c>
      <c r="J44" s="33">
        <f t="shared" si="3"/>
        <v>-1.5838E-10</v>
      </c>
      <c r="K44" s="33" t="e">
        <f t="shared" si="4"/>
        <v>#DIV/0!</v>
      </c>
      <c r="L44" s="32">
        <f t="shared" si="7"/>
        <v>119.20536664593408</v>
      </c>
      <c r="M44" s="33" t="e">
        <f t="shared" si="5"/>
        <v>#DIV/0!</v>
      </c>
      <c r="N44" s="3"/>
    </row>
    <row r="45" spans="1:14">
      <c r="A45" s="9" t="s">
        <v>13</v>
      </c>
      <c r="B45" s="11" t="s">
        <v>105</v>
      </c>
      <c r="E45" s="42">
        <f t="shared" si="0"/>
        <v>550</v>
      </c>
      <c r="F45" s="42">
        <f t="shared" si="1"/>
        <v>2739</v>
      </c>
      <c r="G45" s="42">
        <f>E45*'Data Summary'!$B$18</f>
        <v>2574</v>
      </c>
      <c r="H45" s="31">
        <f t="shared" si="6"/>
        <v>108.16666666666667</v>
      </c>
      <c r="I45" s="32">
        <f t="shared" si="2"/>
        <v>1.3800160951819098</v>
      </c>
      <c r="J45" s="33">
        <f t="shared" si="3"/>
        <v>-1.154E-10</v>
      </c>
      <c r="K45" s="33" t="e">
        <f t="shared" si="4"/>
        <v>#DIV/0!</v>
      </c>
      <c r="L45" s="32">
        <f t="shared" si="7"/>
        <v>86.856290636070156</v>
      </c>
      <c r="M45" s="33" t="e">
        <f t="shared" si="5"/>
        <v>#DIV/0!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298.56624999999997</v>
      </c>
      <c r="H48" s="34" t="s">
        <v>87</v>
      </c>
      <c r="I48" s="34">
        <v>964.4</v>
      </c>
      <c r="L48" s="35" t="e">
        <f>CONCATENATE(E30,",",L30,",",M30)</f>
        <v>#DIV/0!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1.5360257159305309E-2</v>
      </c>
      <c r="H49" s="34" t="s">
        <v>88</v>
      </c>
      <c r="I49" s="34">
        <f>297.1</f>
        <v>297.10000000000002</v>
      </c>
      <c r="L49" s="35" t="e">
        <f t="shared" ref="L49:L63" si="8">CONCATENATE(E31,",",L31,",",M31)</f>
        <v>#DIV/0!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986.39999999999986</v>
      </c>
      <c r="L50" s="35" t="e">
        <f t="shared" si="8"/>
        <v>#DIV/0!</v>
      </c>
    </row>
    <row r="51" spans="1:14">
      <c r="A51"/>
      <c r="B51"/>
      <c r="E51" s="8" t="s">
        <v>91</v>
      </c>
      <c r="F51" s="30">
        <f>_xlfn.STDEV.P(I6:I21)</f>
        <v>1.2247448713904752E-2</v>
      </c>
      <c r="H51"/>
      <c r="I51"/>
      <c r="L51" s="35" t="e">
        <f t="shared" si="8"/>
        <v>#DIV/0!</v>
      </c>
    </row>
    <row r="52" spans="1:14">
      <c r="E52" s="8" t="s">
        <v>78</v>
      </c>
      <c r="F52" s="30">
        <f>EXP(INDEX(LINEST(LN(L30:L45),E30:E45),1,2))</f>
        <v>5.2273197899977146E-7</v>
      </c>
      <c r="L52" s="35" t="e">
        <f t="shared" si="8"/>
        <v>#DIV/0!</v>
      </c>
    </row>
    <row r="53" spans="1:14">
      <c r="E53" s="8" t="s">
        <v>79</v>
      </c>
      <c r="F53" s="30">
        <f>INDEX(LINEST(LN(L30:L45),E30:E45),1)</f>
        <v>3.4295571670263175E-2</v>
      </c>
      <c r="L53" s="35" t="e">
        <f t="shared" si="8"/>
        <v>#DIV/0!</v>
      </c>
      <c r="N53" s="3"/>
    </row>
    <row r="54" spans="1:14">
      <c r="L54" s="35" t="e">
        <f t="shared" si="8"/>
        <v>#DIV/0!</v>
      </c>
      <c r="N54" s="3"/>
    </row>
    <row r="55" spans="1:14">
      <c r="L55" s="35" t="e">
        <f t="shared" si="8"/>
        <v>#DIV/0!</v>
      </c>
      <c r="N55" s="3"/>
    </row>
    <row r="56" spans="1:14">
      <c r="L56" s="35" t="e">
        <f t="shared" si="8"/>
        <v>#DIV/0!</v>
      </c>
      <c r="N56" s="3"/>
    </row>
    <row r="57" spans="1:14">
      <c r="L57" s="35" t="e">
        <f t="shared" si="8"/>
        <v>#DIV/0!</v>
      </c>
      <c r="N57" s="3"/>
    </row>
    <row r="58" spans="1:14">
      <c r="L58" s="35" t="e">
        <f t="shared" si="8"/>
        <v>#DIV/0!</v>
      </c>
      <c r="N58" s="3"/>
    </row>
    <row r="59" spans="1:14">
      <c r="L59" s="35" t="e">
        <f t="shared" si="8"/>
        <v>#DIV/0!</v>
      </c>
      <c r="N59" s="3"/>
    </row>
    <row r="60" spans="1:14">
      <c r="L60" s="35" t="e">
        <f t="shared" si="8"/>
        <v>#DIV/0!</v>
      </c>
    </row>
    <row r="61" spans="1:14">
      <c r="L61" s="35" t="e">
        <f t="shared" si="8"/>
        <v>#DIV/0!</v>
      </c>
    </row>
    <row r="62" spans="1:14">
      <c r="L62" s="35" t="e">
        <f t="shared" si="8"/>
        <v>#DIV/0!</v>
      </c>
    </row>
    <row r="63" spans="1:14">
      <c r="L63" s="35" t="e">
        <f t="shared" si="8"/>
        <v>#DIV/0!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2018-07-12T14:23:12Z</dcterms:modified>
</cp:coreProperties>
</file>