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6FEFEA3-E9F9-1F49-959D-9063780C462E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 s="1"/>
  <c r="I30" i="1"/>
  <c r="K31" i="1"/>
  <c r="I49" i="1"/>
  <c r="J32" i="1"/>
  <c r="L32" i="1" s="1"/>
  <c r="K32" i="1"/>
  <c r="J33" i="1"/>
  <c r="L33" i="1" s="1"/>
  <c r="K33" i="1"/>
  <c r="M33" i="1" s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 s="1"/>
  <c r="K42" i="1"/>
  <c r="J43" i="1"/>
  <c r="L43" i="1" s="1"/>
  <c r="K43" i="1"/>
  <c r="J44" i="1"/>
  <c r="L44" i="1" s="1"/>
  <c r="K44" i="1"/>
  <c r="J45" i="1"/>
  <c r="L45" i="1" s="1"/>
  <c r="K45" i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7" i="1" l="1"/>
  <c r="M45" i="1"/>
  <c r="M41" i="1"/>
  <c r="M42" i="1"/>
  <c r="M38" i="1"/>
  <c r="M34" i="1"/>
  <c r="M43" i="1"/>
  <c r="M39" i="1"/>
  <c r="M35" i="1"/>
  <c r="M44" i="1"/>
  <c r="M40" i="1"/>
  <c r="M36" i="1"/>
  <c r="M32" i="1"/>
  <c r="M31" i="1"/>
  <c r="M30" i="1"/>
  <c r="L56" i="1" l="1"/>
  <c r="L48" i="1"/>
  <c r="F52" i="1"/>
  <c r="L55" i="1"/>
  <c r="L63" i="1"/>
  <c r="L54" i="1"/>
  <c r="L53" i="1"/>
  <c r="L50" i="1"/>
  <c r="L58" i="1"/>
  <c r="L49" i="1"/>
  <c r="L57" i="1"/>
  <c r="L62" i="1"/>
  <c r="L61" i="1"/>
  <c r="L52" i="1"/>
  <c r="L60" i="1"/>
  <c r="L51" i="1"/>
  <c r="L59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<sst xmlns="http://schemas.openxmlformats.org/spreadsheetml/2006/main" count="457" uniqueCount="111">
  <si>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</si>
  <si>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</si>
  <si>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</si>
  <si>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</si>
  <si>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</si>
  <si>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</si>
  <si>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</si>
  <si>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</si>
  <si>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</si>
  <si>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</si>
  <si>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</si>
  <si>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</si>
  <si>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</si>
  <si>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</si>
  <si>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</si>
  <si>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</si>
  <si>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</si>
  <si>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</si>
  <si>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</si>
  <si>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</si>
  <si>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</si>
  <si>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</si>
  <si>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</si>
  <si>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</si>
  <si>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</si>
  <si>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</si>
  <si>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</si>
  <si>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</si>
  <si>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</si>
  <si>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</si>
  <si>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</si>
  <si>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</si>
  <si>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</si>
  <si>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</si>
  <si>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</si>
  <si>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</si>
  <si>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</si>
  <si>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</si>
  <si>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</si>
  <si>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</si>
  <si>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</si>
  <si>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</si>
  <si>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</si>
  <si>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</si>
  <si>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</si>
  <si>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</si>
  <si>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</si>
  <si>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</si>
  <si>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</si>
  <si>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</si>
  <si>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</si>
  <si>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</si>
  <si>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</si>
  <si>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</si>
  <si>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</si>
  <si>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</si>
  <si>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</si>
  <si>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</si>
  <si>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</si>
  <si>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</si>
  <si>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</si>
  <si>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</si>
  <si>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</si>
  <si>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</si>
  <si>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</si>
  <si>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</si>
  <si>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</si>
  <si>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</si>
  <si>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</si>
  <si>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</si>
  <si>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</si>
  <si>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</si>
  <si>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</si>
  <si>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</si>
  <si>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</si>
  <si>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</si>
  <si>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</si>
  <si>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</si>
  <si>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</si>
  <si>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</si>
  <si>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</si>
  <si>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</si>
  <si>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</si>
  <si>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</si>
  <si>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</si>
  <si>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</si>
  <si>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</si>
  <si>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</si>
  <si>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</si>
  <si>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</si>
  <si>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</si>
  <si>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</si>
  <si>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</si>
  <si>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</si>
  <si>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</si>
  <si>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</si>
  <si>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Saleh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</si>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</sst>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75.879970366754534</c:v>
                  </c:pt>
                  <c:pt idx="1">
                    <c:v>58.073790417982465</c:v>
                  </c:pt>
                  <c:pt idx="2">
                    <c:v>42.246161221712448</c:v>
                  </c:pt>
                  <c:pt idx="3">
                    <c:v>32.076338310932066</c:v>
                  </c:pt>
                  <c:pt idx="4">
                    <c:v>30.875942630923404</c:v>
                  </c:pt>
                  <c:pt idx="5">
                    <c:v>21.855115151358945</c:v>
                  </c:pt>
                  <c:pt idx="6">
                    <c:v>15.284379120442685</c:v>
                  </c:pt>
                  <c:pt idx="7">
                    <c:v>10.713979990524031</c:v>
                  </c:pt>
                  <c:pt idx="8">
                    <c:v>7.9068090371542654</c:v>
                  </c:pt>
                  <c:pt idx="9">
                    <c:v>5.6081342463344424</c:v>
                  </c:pt>
                  <c:pt idx="10">
                    <c:v>9.2574966302404427</c:v>
                  </c:pt>
                  <c:pt idx="11">
                    <c:v>2.8813054282626633</c:v>
                  </c:pt>
                  <c:pt idx="12">
                    <c:v>2.0800989743961007</c:v>
                  </c:pt>
                  <c:pt idx="13">
                    <c:v>1.6167453100150775</c:v>
                  </c:pt>
                  <c:pt idx="14">
                    <c:v>1.3013587765050176</c:v>
                  </c:pt>
                  <c:pt idx="15">
                    <c:v>1.005278394008041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75.879970366754534</c:v>
                  </c:pt>
                  <c:pt idx="1">
                    <c:v>58.073790417982465</c:v>
                  </c:pt>
                  <c:pt idx="2">
                    <c:v>42.246161221712448</c:v>
                  </c:pt>
                  <c:pt idx="3">
                    <c:v>32.076338310932066</c:v>
                  </c:pt>
                  <c:pt idx="4">
                    <c:v>30.875942630923404</c:v>
                  </c:pt>
                  <c:pt idx="5">
                    <c:v>21.855115151358945</c:v>
                  </c:pt>
                  <c:pt idx="6">
                    <c:v>15.284379120442685</c:v>
                  </c:pt>
                  <c:pt idx="7">
                    <c:v>10.713979990524031</c:v>
                  </c:pt>
                  <c:pt idx="8">
                    <c:v>7.9068090371542654</c:v>
                  </c:pt>
                  <c:pt idx="9">
                    <c:v>5.6081342463344424</c:v>
                  </c:pt>
                  <c:pt idx="10">
                    <c:v>9.2574966302404427</c:v>
                  </c:pt>
                  <c:pt idx="11">
                    <c:v>2.8813054282626633</c:v>
                  </c:pt>
                  <c:pt idx="12">
                    <c:v>2.0800989743961007</c:v>
                  </c:pt>
                  <c:pt idx="13">
                    <c:v>1.6167453100150775</c:v>
                  </c:pt>
                  <c:pt idx="14">
                    <c:v>1.3013587765050176</c:v>
                  </c:pt>
                  <c:pt idx="15">
                    <c:v>1.005278394008041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7183.0086189137273</c:v>
                </c:pt>
                <c:pt idx="1">
                  <c:v>5504.9396262077662</c:v>
                </c:pt>
                <c:pt idx="2">
                  <c:v>4035.561776746903</c:v>
                </c:pt>
                <c:pt idx="3">
                  <c:v>2920.6363764447656</c:v>
                </c:pt>
                <c:pt idx="4">
                  <c:v>2970.7609425643159</c:v>
                </c:pt>
                <c:pt idx="5">
                  <c:v>2076.3079564126833</c:v>
                </c:pt>
                <c:pt idx="6">
                  <c:v>1477.6755459528888</c:v>
                </c:pt>
                <c:pt idx="7">
                  <c:v>1032.3440207048147</c:v>
                </c:pt>
                <c:pt idx="8">
                  <c:v>750.42545012971937</c:v>
                </c:pt>
                <c:pt idx="9">
                  <c:v>520.17971255187069</c:v>
                </c:pt>
                <c:pt idx="10">
                  <c:v>375.60381229239579</c:v>
                </c:pt>
                <c:pt idx="11">
                  <c:v>263.17022554635707</c:v>
                </c:pt>
                <c:pt idx="12">
                  <c:v>193.59574724794166</c:v>
                </c:pt>
                <c:pt idx="13">
                  <c:v>140.26176455447191</c:v>
                </c:pt>
                <c:pt idx="14">
                  <c:v>100.95073212694638</c:v>
                </c:pt>
                <c:pt idx="15">
                  <c:v>72.558087021318613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6.5249946785844628</c:v>
                  </c:pt>
                  <c:pt idx="1">
                    <c:v>6.4224432872371704</c:v>
                  </c:pt>
                  <c:pt idx="2">
                    <c:v>6.2180740140693445</c:v>
                  </c:pt>
                  <c:pt idx="3">
                    <c:v>5.9518904559811912</c:v>
                  </c:pt>
                  <c:pt idx="4">
                    <c:v>5.7284378324286633</c:v>
                  </c:pt>
                  <c:pt idx="5">
                    <c:v>5.4511721471420955</c:v>
                  </c:pt>
                  <c:pt idx="6">
                    <c:v>5.3257498167967965</c:v>
                  </c:pt>
                  <c:pt idx="7">
                    <c:v>5.1981300056419864</c:v>
                  </c:pt>
                  <c:pt idx="8">
                    <c:v>4.9621343973916883</c:v>
                  </c:pt>
                  <c:pt idx="9">
                    <c:v>4.1389410884105775</c:v>
                  </c:pt>
                  <c:pt idx="10">
                    <c:v>3.3609687756822604</c:v>
                  </c:pt>
                  <c:pt idx="11">
                    <c:v>2.7769887768348411</c:v>
                  </c:pt>
                  <c:pt idx="12">
                    <c:v>1.7551511489201024</c:v>
                  </c:pt>
                  <c:pt idx="13">
                    <c:v>0.6452820227535313</c:v>
                  </c:pt>
                  <c:pt idx="14">
                    <c:v>0.11785113019775792</c:v>
                  </c:pt>
                  <c:pt idx="15">
                    <c:v>9.7182531580755016E-2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6.5249946785844628</c:v>
                  </c:pt>
                  <c:pt idx="1">
                    <c:v>6.4224432872371704</c:v>
                  </c:pt>
                  <c:pt idx="2">
                    <c:v>6.2180740140693445</c:v>
                  </c:pt>
                  <c:pt idx="3">
                    <c:v>5.9518904559811912</c:v>
                  </c:pt>
                  <c:pt idx="4">
                    <c:v>5.7284378324286633</c:v>
                  </c:pt>
                  <c:pt idx="5">
                    <c:v>5.4511721471420955</c:v>
                  </c:pt>
                  <c:pt idx="6">
                    <c:v>5.3257498167967965</c:v>
                  </c:pt>
                  <c:pt idx="7">
                    <c:v>5.1981300056419864</c:v>
                  </c:pt>
                  <c:pt idx="8">
                    <c:v>4.9621343973916883</c:v>
                  </c:pt>
                  <c:pt idx="9">
                    <c:v>4.1389410884105775</c:v>
                  </c:pt>
                  <c:pt idx="10">
                    <c:v>3.3609687756822604</c:v>
                  </c:pt>
                  <c:pt idx="11">
                    <c:v>2.7769887768348411</c:v>
                  </c:pt>
                  <c:pt idx="12">
                    <c:v>1.7551511489201024</c:v>
                  </c:pt>
                  <c:pt idx="13">
                    <c:v>0.6452820227535313</c:v>
                  </c:pt>
                  <c:pt idx="14">
                    <c:v>0.11785113019775792</c:v>
                  </c:pt>
                  <c:pt idx="15">
                    <c:v>9.7182531580755016E-2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2543.5</c:v>
                </c:pt>
                <c:pt idx="1">
                  <c:v>2465.8000000000002</c:v>
                </c:pt>
                <c:pt idx="2">
                  <c:v>2311.3333333333335</c:v>
                </c:pt>
                <c:pt idx="3">
                  <c:v>2118.3666666666668</c:v>
                </c:pt>
                <c:pt idx="4">
                  <c:v>1961.9333333333334</c:v>
                </c:pt>
                <c:pt idx="5">
                  <c:v>1778.35</c:v>
                </c:pt>
                <c:pt idx="6">
                  <c:v>1698.05</c:v>
                </c:pt>
                <c:pt idx="7">
                  <c:v>1618.3333333333333</c:v>
                </c:pt>
                <c:pt idx="8">
                  <c:v>1475.6</c:v>
                </c:pt>
                <c:pt idx="9">
                  <c:v>1026.5166666666667</c:v>
                </c:pt>
                <c:pt idx="10">
                  <c:v>676.5</c:v>
                </c:pt>
                <c:pt idx="11">
                  <c:v>461.83333333333331</c:v>
                </c:pt>
                <c:pt idx="12">
                  <c:v>184</c:v>
                </c:pt>
                <c:pt idx="13">
                  <c:v>24.283333333333335</c:v>
                </c:pt>
                <c:pt idx="14">
                  <c:v>0.33333333333333331</c:v>
                </c:pt>
                <c:pt idx="1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07_QC5_20171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3.9563019249999995E-12</v>
          </cell>
          <cell r="B7">
            <v>6.9326542462293453E-14</v>
          </cell>
          <cell r="C7">
            <v>-6.2732397649999938E-12</v>
          </cell>
          <cell r="D7">
            <v>8.5093603632230725E-14</v>
          </cell>
        </row>
      </sheetData>
      <sheetData sheetId="2">
        <row r="7">
          <cell r="A7">
            <v>3.9915448600000027E-12</v>
          </cell>
          <cell r="B7">
            <v>7.4679107672627912E-14</v>
          </cell>
          <cell r="C7">
            <v>-1.0240910340000014E-11</v>
          </cell>
          <cell r="D7">
            <v>1.1189995855837114E-13</v>
          </cell>
        </row>
      </sheetData>
      <sheetData sheetId="3">
        <row r="7">
          <cell r="A7">
            <v>4.2189185364999951E-12</v>
          </cell>
          <cell r="B7">
            <v>7.1188301757267891E-14</v>
          </cell>
          <cell r="C7">
            <v>-1.5555769950000002E-11</v>
          </cell>
          <cell r="D7">
            <v>1.2978090285756653E-13</v>
          </cell>
        </row>
      </sheetData>
      <sheetData sheetId="4">
        <row r="7">
          <cell r="A7">
            <v>3.8301095299999948E-12</v>
          </cell>
          <cell r="B7">
            <v>6.8688379759391211E-14</v>
          </cell>
          <cell r="C7">
            <v>-2.3463826249999996E-11</v>
          </cell>
          <cell r="D7">
            <v>1.5507497026650687E-13</v>
          </cell>
        </row>
      </sheetData>
      <sheetData sheetId="5">
        <row r="7">
          <cell r="A7">
            <v>3.5436186200000008E-12</v>
          </cell>
          <cell r="B7">
            <v>6.4296400783594021E-14</v>
          </cell>
          <cell r="C7">
            <v>-3.3559217249999997E-11</v>
          </cell>
          <cell r="D7">
            <v>2.3476103155157705E-13</v>
          </cell>
        </row>
      </sheetData>
      <sheetData sheetId="6">
        <row r="7">
          <cell r="A7">
            <v>4.6748023999999992E-12</v>
          </cell>
          <cell r="B7">
            <v>1.1880678882544529E-12</v>
          </cell>
          <cell r="C7">
            <v>-4.8279389399999984E-11</v>
          </cell>
          <cell r="D7">
            <v>2.765757328877303E-13</v>
          </cell>
        </row>
      </sheetData>
      <sheetData sheetId="7">
        <row r="7">
          <cell r="A7">
            <v>3.8949110290000033E-12</v>
          </cell>
          <cell r="B7">
            <v>1.8267075115052775E-13</v>
          </cell>
          <cell r="C7">
            <v>-6.9442194100000017E-11</v>
          </cell>
          <cell r="D7">
            <v>4.2255290976813603E-13</v>
          </cell>
        </row>
      </sheetData>
      <sheetData sheetId="8">
        <row r="7">
          <cell r="A7">
            <v>3.5618085834999974E-12</v>
          </cell>
          <cell r="B7">
            <v>7.7622926351803519E-14</v>
          </cell>
          <cell r="C7">
            <v>-1.0223630079999997E-10</v>
          </cell>
          <cell r="D7">
            <v>6.1369742271891277E-13</v>
          </cell>
        </row>
      </sheetData>
      <sheetData sheetId="9">
        <row r="7">
          <cell r="A7">
            <v>3.4617641199999977E-12</v>
          </cell>
          <cell r="B7">
            <v>7.799288186480521E-14</v>
          </cell>
          <cell r="C7">
            <v>-1.4208240099999995E-10</v>
          </cell>
          <cell r="D7">
            <v>8.049969858852997E-13</v>
          </cell>
        </row>
      </sheetData>
      <sheetData sheetId="10">
        <row r="7">
          <cell r="A7">
            <v>2.9990586710000001E-12</v>
          </cell>
          <cell r="B7">
            <v>8.4114055651574233E-14</v>
          </cell>
          <cell r="C7">
            <v>-2.0532980200000001E-10</v>
          </cell>
          <cell r="D7">
            <v>1.1409671136221748E-12</v>
          </cell>
        </row>
      </sheetData>
      <sheetData sheetId="11">
        <row r="7">
          <cell r="A7">
            <v>3.252580314500002E-12</v>
          </cell>
          <cell r="B7">
            <v>9.1194763993002351E-14</v>
          </cell>
          <cell r="C7">
            <v>-2.8947397399999996E-10</v>
          </cell>
          <cell r="D7">
            <v>1.7035558177375219E-12</v>
          </cell>
        </row>
      </sheetData>
      <sheetData sheetId="12">
        <row r="7">
          <cell r="A7">
            <v>2.9206148499999996E-12</v>
          </cell>
          <cell r="B7">
            <v>1.1901328835163767E-13</v>
          </cell>
          <cell r="C7">
            <v>-4.1590965149999992E-10</v>
          </cell>
          <cell r="D7">
            <v>2.3360370290246595E-12</v>
          </cell>
        </row>
      </sheetData>
      <sheetData sheetId="13">
        <row r="7">
          <cell r="A7">
            <v>2.4135714890000002E-12</v>
          </cell>
          <cell r="B7">
            <v>9.890886302976573E-14</v>
          </cell>
          <cell r="C7">
            <v>-4.0934992450000015E-10</v>
          </cell>
          <cell r="D7">
            <v>2.722946880553E-12</v>
          </cell>
        </row>
      </sheetData>
      <sheetData sheetId="14">
        <row r="7">
          <cell r="A7">
            <v>2.1771028854999998E-12</v>
          </cell>
          <cell r="B7">
            <v>1.0717546490995103E-13</v>
          </cell>
          <cell r="C7">
            <v>-5.6677322549999976E-10</v>
          </cell>
          <cell r="D7">
            <v>3.2546113929659283E-12</v>
          </cell>
        </row>
      </sheetData>
      <sheetData sheetId="15">
        <row r="7">
          <cell r="A7">
            <v>1.5472777020000005E-12</v>
          </cell>
          <cell r="B7">
            <v>1.6966693693819383E-13</v>
          </cell>
          <cell r="C7">
            <v>-7.7456206750000023E-10</v>
          </cell>
          <cell r="D7">
            <v>4.5527468563538834E-12</v>
          </cell>
        </row>
      </sheetData>
      <sheetData sheetId="16">
        <row r="7">
          <cell r="A7">
            <v>1.5563726770000004E-12</v>
          </cell>
          <cell r="B7">
            <v>1.7031187994922482E-13</v>
          </cell>
          <cell r="C7">
            <v>-1.011134137E-9</v>
          </cell>
          <cell r="D7">
            <v>5.9684534203719306E-12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3879.4</v>
      </c>
      <c r="G6" s="14">
        <v>700</v>
      </c>
      <c r="H6" s="15"/>
      <c r="I6" s="16">
        <v>974</v>
      </c>
      <c r="J6" s="17">
        <v>22.6</v>
      </c>
      <c r="K6" s="18">
        <v>331</v>
      </c>
      <c r="L6" s="12">
        <f>SQRT(K6)</f>
        <v>18.193405398660254</v>
      </c>
      <c r="M6" s="14">
        <v>152941</v>
      </c>
      <c r="N6" s="23">
        <f>SQRT(M6)</f>
        <v>391.07671881614226</v>
      </c>
      <c r="O6" s="40">
        <f>'[1]700uA'!A7</f>
        <v>1.5563726770000004E-12</v>
      </c>
      <c r="P6" s="12">
        <f>'[1]700uA'!B7</f>
        <v>1.7031187994922482E-13</v>
      </c>
      <c r="Q6" s="41">
        <f>'[1]700uA'!C7</f>
        <v>-1.011134137E-9</v>
      </c>
      <c r="R6" s="41">
        <f>'[1]700uA'!D7</f>
        <v>5.9684534203719306E-12</v>
      </c>
    </row>
    <row r="7" spans="1:18">
      <c r="A7" s="9" t="s">
        <v>3</v>
      </c>
      <c r="B7" s="11">
        <v>4</v>
      </c>
      <c r="C7"/>
      <c r="D7"/>
      <c r="E7" s="44"/>
      <c r="F7" s="13">
        <v>3843.4</v>
      </c>
      <c r="G7" s="14">
        <v>690</v>
      </c>
      <c r="H7" s="15"/>
      <c r="I7" s="16"/>
      <c r="J7" s="17"/>
      <c r="K7" s="18">
        <v>272</v>
      </c>
      <c r="L7" s="12">
        <f t="shared" ref="L7:L21" si="0">SQRT(K7)</f>
        <v>16.492422502470642</v>
      </c>
      <c r="M7" s="18">
        <v>148220</v>
      </c>
      <c r="N7" s="23">
        <f t="shared" ref="N7:N21" si="1">SQRT(M7)</f>
        <v>384.99350643874504</v>
      </c>
      <c r="O7" s="40">
        <f>'[1]690uA'!A7</f>
        <v>1.5472777020000005E-12</v>
      </c>
      <c r="P7" s="41">
        <f>'[1]690uA'!B7</f>
        <v>1.6966693693819383E-13</v>
      </c>
      <c r="Q7" s="41">
        <f>'[1]690uA'!C7</f>
        <v>-7.7456206750000023E-10</v>
      </c>
      <c r="R7" s="41">
        <f>'[1]690uA'!D7</f>
        <v>4.5527468563538834E-12</v>
      </c>
    </row>
    <row r="8" spans="1:18">
      <c r="A8" s="9" t="s">
        <v>28</v>
      </c>
      <c r="B8" s="11">
        <v>500</v>
      </c>
      <c r="C8"/>
      <c r="D8"/>
      <c r="E8" s="44"/>
      <c r="F8" s="13">
        <v>3789.4</v>
      </c>
      <c r="G8" s="14">
        <v>680</v>
      </c>
      <c r="H8" s="15"/>
      <c r="I8" s="16"/>
      <c r="J8" s="17"/>
      <c r="K8" s="18">
        <v>256</v>
      </c>
      <c r="L8" s="12">
        <f t="shared" si="0"/>
        <v>16</v>
      </c>
      <c r="M8" s="14">
        <v>138936</v>
      </c>
      <c r="N8" s="23">
        <f t="shared" si="1"/>
        <v>372.74119707915304</v>
      </c>
      <c r="O8" s="40">
        <f>'[1]680uA'!A7</f>
        <v>2.1771028854999998E-12</v>
      </c>
      <c r="P8" s="41">
        <f>'[1]680uA'!B7</f>
        <v>1.0717546490995103E-13</v>
      </c>
      <c r="Q8" s="41">
        <f>'[1]680uA'!C7</f>
        <v>-5.6677322549999976E-10</v>
      </c>
      <c r="R8" s="41">
        <f>'[1]680uA'!D7</f>
        <v>3.2546113929659283E-12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3734.4</v>
      </c>
      <c r="G9" s="14">
        <v>670</v>
      </c>
      <c r="H9" s="15"/>
      <c r="I9" s="16"/>
      <c r="J9" s="17"/>
      <c r="K9" s="18">
        <v>214</v>
      </c>
      <c r="L9" s="12">
        <f t="shared" si="0"/>
        <v>14.628738838327793</v>
      </c>
      <c r="M9" s="14">
        <v>127316</v>
      </c>
      <c r="N9" s="23">
        <f t="shared" si="1"/>
        <v>356.81367686791378</v>
      </c>
      <c r="O9" s="40">
        <f>'[1]670uA'!A7</f>
        <v>2.4135714890000002E-12</v>
      </c>
      <c r="P9" s="41">
        <f>'[1]670uA'!B7</f>
        <v>9.890886302976573E-14</v>
      </c>
      <c r="Q9" s="41">
        <f>'[1]670uA'!C7</f>
        <v>-4.0934992450000015E-10</v>
      </c>
      <c r="R9" s="41">
        <f>'[1]670uA'!D7</f>
        <v>2.722946880553E-12</v>
      </c>
    </row>
    <row r="10" spans="1:18">
      <c r="A10" s="54" t="s">
        <v>23</v>
      </c>
      <c r="B10" s="55"/>
      <c r="C10" s="4"/>
      <c r="D10" s="6"/>
      <c r="E10" s="44"/>
      <c r="F10" s="13">
        <v>3679.4</v>
      </c>
      <c r="G10" s="14">
        <v>660</v>
      </c>
      <c r="H10" s="15"/>
      <c r="I10" s="16"/>
      <c r="J10" s="17"/>
      <c r="K10" s="18">
        <v>209</v>
      </c>
      <c r="L10" s="12">
        <f t="shared" si="0"/>
        <v>14.456832294800961</v>
      </c>
      <c r="M10" s="14">
        <v>117925</v>
      </c>
      <c r="N10" s="23">
        <f t="shared" si="1"/>
        <v>343.40209667385551</v>
      </c>
      <c r="O10" s="40">
        <f>'[1]660uA'!A7</f>
        <v>2.9206148499999996E-12</v>
      </c>
      <c r="P10" s="41">
        <f>'[1]660uA'!B7</f>
        <v>1.1901328835163767E-13</v>
      </c>
      <c r="Q10" s="41">
        <f>'[1]660uA'!C7</f>
        <v>-4.1590965149999992E-10</v>
      </c>
      <c r="R10" s="41">
        <f>'[1]660uA'!D7</f>
        <v>2.3360370290246595E-12</v>
      </c>
    </row>
    <row r="11" spans="1:18">
      <c r="A11" s="56"/>
      <c r="B11" s="57"/>
      <c r="C11" s="4"/>
      <c r="D11" s="6"/>
      <c r="E11" s="44"/>
      <c r="F11" s="13">
        <v>3624.4</v>
      </c>
      <c r="G11" s="14">
        <v>650</v>
      </c>
      <c r="H11" s="15"/>
      <c r="I11" s="16"/>
      <c r="J11" s="17"/>
      <c r="K11" s="18">
        <v>137</v>
      </c>
      <c r="L11" s="12">
        <f t="shared" si="0"/>
        <v>11.704699910719626</v>
      </c>
      <c r="M11" s="14">
        <v>106838</v>
      </c>
      <c r="N11" s="23">
        <f t="shared" si="1"/>
        <v>326.86082665256782</v>
      </c>
      <c r="O11" s="40">
        <f>'[1]650uA'!A7</f>
        <v>3.252580314500002E-12</v>
      </c>
      <c r="P11" s="41">
        <f>'[1]650uA'!B7</f>
        <v>9.1194763993002351E-14</v>
      </c>
      <c r="Q11" s="41">
        <f>'[1]650uA'!C7</f>
        <v>-2.8947397399999996E-10</v>
      </c>
      <c r="R11" s="41">
        <f>'[1]650uA'!D7</f>
        <v>1.7035558177375219E-12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3569.4</v>
      </c>
      <c r="G12" s="14">
        <v>640</v>
      </c>
      <c r="H12" s="15"/>
      <c r="I12" s="16"/>
      <c r="J12" s="17"/>
      <c r="K12" s="18">
        <v>113</v>
      </c>
      <c r="L12" s="12">
        <f t="shared" si="0"/>
        <v>10.63014581273465</v>
      </c>
      <c r="M12" s="14">
        <v>101996</v>
      </c>
      <c r="N12" s="23">
        <f>SQRT(M12)</f>
        <v>319.36812614911963</v>
      </c>
      <c r="O12" s="40">
        <f>'[1]640uA'!A7</f>
        <v>2.9990586710000001E-12</v>
      </c>
      <c r="P12" s="41">
        <f>'[1]640uA'!B7</f>
        <v>8.4114055651574233E-14</v>
      </c>
      <c r="Q12" s="41">
        <f>'[1]640uA'!C7</f>
        <v>-2.0532980200000001E-10</v>
      </c>
      <c r="R12" s="41">
        <f>'[1]640uA'!D7</f>
        <v>1.1409671136221748E-12</v>
      </c>
    </row>
    <row r="13" spans="1:18">
      <c r="A13" s="9" t="s">
        <v>45</v>
      </c>
      <c r="B13" s="11" t="s">
        <v>99</v>
      </c>
      <c r="C13" s="4"/>
      <c r="D13" s="6"/>
      <c r="E13" s="44"/>
      <c r="F13" s="13">
        <v>3511.6</v>
      </c>
      <c r="G13" s="14">
        <v>630</v>
      </c>
      <c r="H13" s="15"/>
      <c r="I13" s="16"/>
      <c r="J13" s="17"/>
      <c r="K13" s="18">
        <v>87</v>
      </c>
      <c r="L13" s="12">
        <f t="shared" si="0"/>
        <v>9.3273790530888157</v>
      </c>
      <c r="M13" s="14">
        <v>97187</v>
      </c>
      <c r="N13" s="23">
        <f t="shared" si="1"/>
        <v>311.74829590552696</v>
      </c>
      <c r="O13" s="40">
        <f>'[1]630uA'!A7</f>
        <v>3.4617641199999977E-12</v>
      </c>
      <c r="P13" s="41">
        <f>'[1]630uA'!B7</f>
        <v>7.799288186480521E-14</v>
      </c>
      <c r="Q13" s="41">
        <f>'[1]630uA'!C7</f>
        <v>-1.4208240099999995E-10</v>
      </c>
      <c r="R13" s="41">
        <f>'[1]630uA'!D7</f>
        <v>8.049969858852997E-13</v>
      </c>
    </row>
    <row r="14" spans="1:18">
      <c r="A14" s="9" t="s">
        <v>54</v>
      </c>
      <c r="B14" s="11" t="s">
        <v>100</v>
      </c>
      <c r="C14" s="4"/>
      <c r="D14" s="6"/>
      <c r="E14" s="44"/>
      <c r="F14" s="13">
        <v>3459.6</v>
      </c>
      <c r="G14" s="14">
        <v>620</v>
      </c>
      <c r="H14" s="15"/>
      <c r="I14" s="16"/>
      <c r="J14" s="17"/>
      <c r="K14" s="18">
        <v>53</v>
      </c>
      <c r="L14" s="12">
        <f t="shared" si="0"/>
        <v>7.2801098892805181</v>
      </c>
      <c r="M14" s="14">
        <v>88589</v>
      </c>
      <c r="N14" s="23">
        <f t="shared" si="1"/>
        <v>297.6390431378249</v>
      </c>
      <c r="O14" s="40">
        <f>'[1]620uA'!A7</f>
        <v>3.5618085834999974E-12</v>
      </c>
      <c r="P14" s="41">
        <f>'[1]620uA'!B7</f>
        <v>7.7622926351803519E-14</v>
      </c>
      <c r="Q14" s="41">
        <f>'[1]620uA'!C7</f>
        <v>-1.0223630079999997E-10</v>
      </c>
      <c r="R14" s="41">
        <f>'[1]620uA'!D7</f>
        <v>6.1369742271891277E-13</v>
      </c>
    </row>
    <row r="15" spans="1:18">
      <c r="A15" s="9" t="s">
        <v>55</v>
      </c>
      <c r="B15" s="11" t="s">
        <v>101</v>
      </c>
      <c r="C15" s="4"/>
      <c r="D15" s="6"/>
      <c r="E15" s="44"/>
      <c r="F15" s="13">
        <v>3399.4</v>
      </c>
      <c r="G15" s="14">
        <v>610</v>
      </c>
      <c r="H15" s="15"/>
      <c r="I15" s="16"/>
      <c r="J15" s="17"/>
      <c r="K15" s="18">
        <v>40</v>
      </c>
      <c r="L15" s="12">
        <f t="shared" si="0"/>
        <v>6.324555320336759</v>
      </c>
      <c r="M15" s="14">
        <v>61631</v>
      </c>
      <c r="N15" s="23">
        <f t="shared" si="1"/>
        <v>248.25591634440457</v>
      </c>
      <c r="O15" s="40">
        <f>'[1]610uA'!A7</f>
        <v>3.8949110290000033E-12</v>
      </c>
      <c r="P15" s="41">
        <f>'[1]610uA'!B7</f>
        <v>1.8267075115052775E-13</v>
      </c>
      <c r="Q15" s="41">
        <f>'[1]610uA'!C7</f>
        <v>-6.9442194100000017E-11</v>
      </c>
      <c r="R15" s="41">
        <f>'[1]610uA'!D7</f>
        <v>4.2255290976813603E-13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3343.6</v>
      </c>
      <c r="G16" s="14">
        <v>600</v>
      </c>
      <c r="H16" s="15"/>
      <c r="I16" s="16"/>
      <c r="J16" s="17"/>
      <c r="K16" s="18">
        <v>38</v>
      </c>
      <c r="L16" s="12">
        <f t="shared" si="0"/>
        <v>6.164414002968976</v>
      </c>
      <c r="M16" s="14">
        <v>40628</v>
      </c>
      <c r="N16" s="23">
        <f t="shared" si="1"/>
        <v>201.56388565415185</v>
      </c>
      <c r="O16" s="40">
        <f>'[1]600uA'!A7</f>
        <v>4.6748023999999992E-12</v>
      </c>
      <c r="P16" s="41">
        <f>'[1]600uA'!B7</f>
        <v>1.1880678882544529E-12</v>
      </c>
      <c r="Q16" s="41">
        <f>'[1]600uA'!C7</f>
        <v>-4.8279389399999984E-11</v>
      </c>
      <c r="R16" s="41">
        <f>'[1]600uA'!D7</f>
        <v>2.765757328877303E-13</v>
      </c>
    </row>
    <row r="17" spans="1:20">
      <c r="A17" s="9" t="s">
        <v>62</v>
      </c>
      <c r="B17" s="11">
        <v>5.5919999999999996</v>
      </c>
      <c r="C17" s="4"/>
      <c r="D17" s="6"/>
      <c r="E17" s="44"/>
      <c r="F17" s="13">
        <v>3287.6</v>
      </c>
      <c r="G17" s="14">
        <v>590</v>
      </c>
      <c r="H17" s="15"/>
      <c r="I17" s="16"/>
      <c r="J17" s="17"/>
      <c r="K17" s="18">
        <v>26</v>
      </c>
      <c r="L17" s="12">
        <f t="shared" si="0"/>
        <v>5.0990195135927845</v>
      </c>
      <c r="M17" s="14">
        <v>27736</v>
      </c>
      <c r="N17" s="23">
        <f t="shared" si="1"/>
        <v>166.5412861725284</v>
      </c>
      <c r="O17" s="40">
        <f>'[1]590uA'!A7</f>
        <v>3.5436186200000008E-12</v>
      </c>
      <c r="P17" s="41">
        <f>'[1]590uA'!B7</f>
        <v>6.4296400783594021E-14</v>
      </c>
      <c r="Q17" s="41">
        <f>'[1]590uA'!C7</f>
        <v>-3.3559217249999997E-11</v>
      </c>
      <c r="R17" s="41">
        <f>'[1]590uA'!D7</f>
        <v>2.3476103155157705E-13</v>
      </c>
    </row>
    <row r="18" spans="1:20" ht="14" customHeight="1">
      <c r="A18" s="9" t="s">
        <v>63</v>
      </c>
      <c r="B18" s="11">
        <v>4.6070000000000002</v>
      </c>
      <c r="C18" s="4"/>
      <c r="D18" s="6"/>
      <c r="E18" s="44"/>
      <c r="F18" s="13">
        <v>3234.8</v>
      </c>
      <c r="G18" s="14">
        <v>580</v>
      </c>
      <c r="H18" s="15"/>
      <c r="I18" s="16"/>
      <c r="J18" s="17"/>
      <c r="K18" s="18">
        <v>25</v>
      </c>
      <c r="L18" s="12">
        <f t="shared" si="0"/>
        <v>5</v>
      </c>
      <c r="M18" s="14">
        <v>11065</v>
      </c>
      <c r="N18" s="23">
        <f t="shared" si="1"/>
        <v>105.19030373565806</v>
      </c>
      <c r="O18" s="40">
        <f>'[1]580uA'!A7</f>
        <v>3.8301095299999948E-12</v>
      </c>
      <c r="P18" s="41">
        <f>'[1]580uA'!B7</f>
        <v>6.8688379759391211E-14</v>
      </c>
      <c r="Q18" s="41">
        <f>'[1]580uA'!C7</f>
        <v>-2.3463826249999996E-11</v>
      </c>
      <c r="R18" s="41">
        <f>'[1]580uA'!D7</f>
        <v>1.5507497026650687E-13</v>
      </c>
    </row>
    <row r="19" spans="1:20" ht="15" customHeight="1">
      <c r="A19" s="9" t="s">
        <v>64</v>
      </c>
      <c r="B19" s="11">
        <v>1.119</v>
      </c>
      <c r="C19" s="4"/>
      <c r="D19" s="6"/>
      <c r="E19" s="44"/>
      <c r="F19" s="13">
        <v>3179.8</v>
      </c>
      <c r="G19" s="14">
        <v>570</v>
      </c>
      <c r="H19" s="15"/>
      <c r="I19" s="16"/>
      <c r="J19" s="17"/>
      <c r="K19" s="18">
        <v>21</v>
      </c>
      <c r="L19" s="12">
        <f t="shared" si="0"/>
        <v>4.5825756949558398</v>
      </c>
      <c r="M19" s="14">
        <v>1478</v>
      </c>
      <c r="N19" s="23">
        <f t="shared" si="1"/>
        <v>38.444765573482172</v>
      </c>
      <c r="O19" s="40">
        <f>'[1]570uA'!A7</f>
        <v>4.2189185364999951E-12</v>
      </c>
      <c r="P19" s="41">
        <f>'[1]570uA'!B7</f>
        <v>7.1188301757267891E-14</v>
      </c>
      <c r="Q19" s="41">
        <f>'[1]570uA'!C7</f>
        <v>-1.5555769950000002E-11</v>
      </c>
      <c r="R19" s="41">
        <f>'[1]570uA'!D7</f>
        <v>1.2978090285756653E-13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3121.8</v>
      </c>
      <c r="G20" s="14">
        <v>560</v>
      </c>
      <c r="H20" s="15"/>
      <c r="I20" s="16"/>
      <c r="J20" s="17"/>
      <c r="K20" s="18">
        <v>15</v>
      </c>
      <c r="L20" s="12">
        <f t="shared" si="0"/>
        <v>3.872983346207417</v>
      </c>
      <c r="M20" s="14">
        <v>35</v>
      </c>
      <c r="N20" s="23">
        <f t="shared" si="1"/>
        <v>5.9160797830996161</v>
      </c>
      <c r="O20" s="40">
        <f>'[1]560uA'!A7</f>
        <v>3.9915448600000027E-12</v>
      </c>
      <c r="P20" s="41">
        <f>'[1]560uA'!B7</f>
        <v>7.4679107672627912E-14</v>
      </c>
      <c r="Q20" s="41">
        <f>'[1]560uA'!C7</f>
        <v>-1.0240910340000014E-11</v>
      </c>
      <c r="R20" s="41">
        <f>'[1]560uA'!D7</f>
        <v>1.1189995855837114E-13</v>
      </c>
    </row>
    <row r="21" spans="1:20">
      <c r="A21" s="9" t="s">
        <v>66</v>
      </c>
      <c r="B21" s="11">
        <v>0.436</v>
      </c>
      <c r="C21" s="4"/>
      <c r="D21" s="6"/>
      <c r="E21" s="45"/>
      <c r="F21" s="13">
        <v>3069.8</v>
      </c>
      <c r="G21" s="14">
        <v>550</v>
      </c>
      <c r="H21" s="15"/>
      <c r="I21" s="16"/>
      <c r="J21" s="17"/>
      <c r="K21" s="18">
        <v>12</v>
      </c>
      <c r="L21" s="12">
        <f t="shared" si="0"/>
        <v>3.4641016151377544</v>
      </c>
      <c r="M21" s="14">
        <v>22</v>
      </c>
      <c r="N21" s="23">
        <f t="shared" si="1"/>
        <v>4.6904157598234297</v>
      </c>
      <c r="O21" s="40">
        <f>'[1]550uA'!A7</f>
        <v>3.9563019249999995E-12</v>
      </c>
      <c r="P21" s="41">
        <f>'[1]550uA'!B7</f>
        <v>6.9326542462293453E-14</v>
      </c>
      <c r="Q21" s="41">
        <f>'[1]550uA'!C7</f>
        <v>-6.2732397649999938E-12</v>
      </c>
      <c r="R21" s="41">
        <f>'[1]550uA'!D7</f>
        <v>8.5093603632230725E-14</v>
      </c>
      <c r="T21" s="2"/>
    </row>
    <row r="22" spans="1:20">
      <c r="A22" s="9" t="s">
        <v>67</v>
      </c>
      <c r="B22" s="11">
        <v>0.54800000000000004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3879.4</v>
      </c>
      <c r="G30" s="29">
        <f>E30*'Data Summary'!$B$18</f>
        <v>3224.9</v>
      </c>
      <c r="H30" s="31">
        <f>(M6-K6)/$B$42</f>
        <v>2543.5</v>
      </c>
      <c r="I30" s="32">
        <f>(1/$B$42)*SQRT(N6^2+L6^2)</f>
        <v>6.5249946785844628</v>
      </c>
      <c r="J30" s="33">
        <f>Q6-O6</f>
        <v>-1.012690509677E-9</v>
      </c>
      <c r="K30" s="33">
        <f>SQRT(P6^2+R6^2)</f>
        <v>5.9708828800773878E-12</v>
      </c>
      <c r="L30" s="32">
        <f>ABS(J30)/($H$30*$F$24*$L$24)</f>
        <v>7183.0086189137273</v>
      </c>
      <c r="M30" s="33">
        <f>SQRT( ( 1 / ($H$30*$F$24*$L$24 ) )^2 * (K30^2+J30^2*( ($I$30/$H$30)^2+($F$25/$F$24)^2)))</f>
        <v>75.879970366754534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3843.4</v>
      </c>
      <c r="G31" s="42">
        <f>E31*'Data Summary'!$B$18</f>
        <v>3178.83</v>
      </c>
      <c r="H31" s="31">
        <f>(M7-K7)/$B$42</f>
        <v>2465.8000000000002</v>
      </c>
      <c r="I31" s="32">
        <f t="shared" ref="I31:I45" si="4">(1/$B$42)*SQRT(N7^2+L7^2)</f>
        <v>6.4224432872371704</v>
      </c>
      <c r="J31" s="33">
        <f t="shared" ref="J31:J45" si="5">Q7-O7</f>
        <v>-7.7610934520200019E-10</v>
      </c>
      <c r="K31" s="33">
        <f t="shared" ref="K31:K45" si="6">SQRT(P7^2+R7^2)</f>
        <v>4.5559072430779533E-12</v>
      </c>
      <c r="L31" s="32">
        <f>ABS(J31)/($H$30*$F$24*$L$24)</f>
        <v>5504.9396262077662</v>
      </c>
      <c r="M31" s="33">
        <f t="shared" ref="M31:M45" si="7">SQRT( ( 1 / ($H$30*$F$24*$L$24 ) )^2 * (K31^2+J31^2*( ($I$30/$H$30)^2+($F$25/$F$24)^2)))</f>
        <v>58.073790417982465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3789.4</v>
      </c>
      <c r="G32" s="42">
        <f>E32*'Data Summary'!$B$18</f>
        <v>3132.76</v>
      </c>
      <c r="H32" s="31">
        <f t="shared" ref="H32:H45" si="8">(M8-K8)/$B$42</f>
        <v>2311.3333333333335</v>
      </c>
      <c r="I32" s="32">
        <f t="shared" si="4"/>
        <v>6.2180740140693445</v>
      </c>
      <c r="J32" s="33">
        <f t="shared" si="5"/>
        <v>-5.6895032838549979E-10</v>
      </c>
      <c r="K32" s="33">
        <f t="shared" si="6"/>
        <v>3.2563755771566466E-12</v>
      </c>
      <c r="L32" s="32">
        <f t="shared" ref="L32:L45" si="9">ABS(J32)/($H$30*$F$24*$L$24)</f>
        <v>4035.561776746903</v>
      </c>
      <c r="M32" s="33">
        <f t="shared" si="7"/>
        <v>42.246161221712448</v>
      </c>
    </row>
    <row r="33" spans="1:14">
      <c r="A33" s="56"/>
      <c r="B33" s="57"/>
      <c r="E33" s="42">
        <f t="shared" si="2"/>
        <v>670</v>
      </c>
      <c r="F33" s="42">
        <f t="shared" si="3"/>
        <v>3734.4</v>
      </c>
      <c r="G33" s="42">
        <f>E33*'Data Summary'!$B$18</f>
        <v>3086.69</v>
      </c>
      <c r="H33" s="31">
        <f t="shared" si="8"/>
        <v>2118.3666666666668</v>
      </c>
      <c r="I33" s="32">
        <f t="shared" si="4"/>
        <v>5.9518904559811912</v>
      </c>
      <c r="J33" s="33">
        <f t="shared" si="5"/>
        <v>-4.1176349598900014E-10</v>
      </c>
      <c r="K33" s="33">
        <f t="shared" si="6"/>
        <v>2.7247426809699215E-12</v>
      </c>
      <c r="L33" s="32">
        <f t="shared" si="9"/>
        <v>2920.6363764447656</v>
      </c>
      <c r="M33" s="33">
        <f t="shared" si="7"/>
        <v>32.076338310932066</v>
      </c>
    </row>
    <row r="34" spans="1:14">
      <c r="A34" s="9" t="s">
        <v>56</v>
      </c>
      <c r="B34" s="11" t="s">
        <v>104</v>
      </c>
      <c r="E34" s="42">
        <f t="shared" si="2"/>
        <v>660</v>
      </c>
      <c r="F34" s="42">
        <f t="shared" si="3"/>
        <v>3679.4</v>
      </c>
      <c r="G34" s="42">
        <f>E34*'Data Summary'!$B$18</f>
        <v>3040.6200000000003</v>
      </c>
      <c r="H34" s="31">
        <f t="shared" si="8"/>
        <v>1961.9333333333334</v>
      </c>
      <c r="I34" s="32">
        <f t="shared" si="4"/>
        <v>5.7284378324286633</v>
      </c>
      <c r="J34" s="33">
        <f t="shared" si="5"/>
        <v>-4.1883026634999994E-10</v>
      </c>
      <c r="K34" s="33">
        <f t="shared" si="6"/>
        <v>2.3390667292274129E-12</v>
      </c>
      <c r="L34" s="32">
        <f t="shared" si="9"/>
        <v>2970.7609425643159</v>
      </c>
      <c r="M34" s="33">
        <f t="shared" si="7"/>
        <v>30.875942630923404</v>
      </c>
    </row>
    <row r="35" spans="1:14">
      <c r="A35" s="9" t="s">
        <v>20</v>
      </c>
      <c r="B35" s="11" t="s">
        <v>105</v>
      </c>
      <c r="E35" s="42">
        <f t="shared" si="2"/>
        <v>650</v>
      </c>
      <c r="F35" s="42">
        <f t="shared" si="3"/>
        <v>3624.4</v>
      </c>
      <c r="G35" s="42">
        <f>E35*'Data Summary'!$B$18</f>
        <v>2994.55</v>
      </c>
      <c r="H35" s="31">
        <f t="shared" si="8"/>
        <v>1778.35</v>
      </c>
      <c r="I35" s="32">
        <f t="shared" si="4"/>
        <v>5.4511721471420955</v>
      </c>
      <c r="J35" s="33">
        <f t="shared" si="5"/>
        <v>-2.9272655431449996E-10</v>
      </c>
      <c r="K35" s="33">
        <f t="shared" si="6"/>
        <v>1.7059949909443158E-12</v>
      </c>
      <c r="L35" s="32">
        <f t="shared" si="9"/>
        <v>2076.3079564126833</v>
      </c>
      <c r="M35" s="33">
        <f t="shared" si="7"/>
        <v>21.855115151358945</v>
      </c>
      <c r="N35" s="3"/>
    </row>
    <row r="36" spans="1:14">
      <c r="A36" s="9" t="s">
        <v>21</v>
      </c>
      <c r="B36" s="11" t="s">
        <v>106</v>
      </c>
      <c r="E36" s="42">
        <f t="shared" si="2"/>
        <v>640</v>
      </c>
      <c r="F36" s="42">
        <f t="shared" si="3"/>
        <v>3569.4</v>
      </c>
      <c r="G36" s="42">
        <f>E36*'Data Summary'!$B$18</f>
        <v>2948.48</v>
      </c>
      <c r="H36" s="31">
        <f t="shared" si="8"/>
        <v>1698.05</v>
      </c>
      <c r="I36" s="32">
        <f t="shared" si="4"/>
        <v>5.3257498167967965</v>
      </c>
      <c r="J36" s="33">
        <f t="shared" si="5"/>
        <v>-2.08328860671E-10</v>
      </c>
      <c r="K36" s="33">
        <f t="shared" si="6"/>
        <v>1.1440634286286196E-12</v>
      </c>
      <c r="L36" s="32">
        <f t="shared" si="9"/>
        <v>1477.6755459528888</v>
      </c>
      <c r="M36" s="33">
        <f t="shared" si="7"/>
        <v>15.284379120442685</v>
      </c>
      <c r="N36" s="3"/>
    </row>
    <row r="37" spans="1:14">
      <c r="A37" s="9" t="s">
        <v>22</v>
      </c>
      <c r="B37" s="11" t="s">
        <v>107</v>
      </c>
      <c r="E37" s="42">
        <f t="shared" si="2"/>
        <v>630</v>
      </c>
      <c r="F37" s="42">
        <f t="shared" si="3"/>
        <v>3511.6</v>
      </c>
      <c r="G37" s="42">
        <f>E37*'Data Summary'!$B$18</f>
        <v>2902.4100000000003</v>
      </c>
      <c r="H37" s="31">
        <f t="shared" si="8"/>
        <v>1618.3333333333333</v>
      </c>
      <c r="I37" s="32">
        <f t="shared" si="4"/>
        <v>5.1981300056419864</v>
      </c>
      <c r="J37" s="33">
        <f t="shared" si="5"/>
        <v>-1.4554416511999993E-10</v>
      </c>
      <c r="K37" s="33">
        <f t="shared" si="6"/>
        <v>8.0876636731876713E-13</v>
      </c>
      <c r="L37" s="32">
        <f t="shared" si="9"/>
        <v>1032.3440207048147</v>
      </c>
      <c r="M37" s="33">
        <f t="shared" si="7"/>
        <v>10.713979990524031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3459.6</v>
      </c>
      <c r="G38" s="42">
        <f>E38*'Data Summary'!$B$18</f>
        <v>2856.34</v>
      </c>
      <c r="H38" s="31">
        <f t="shared" si="8"/>
        <v>1475.6</v>
      </c>
      <c r="I38" s="32">
        <f t="shared" si="4"/>
        <v>4.9621343973916883</v>
      </c>
      <c r="J38" s="33">
        <f t="shared" si="5"/>
        <v>-1.0579810938349997E-10</v>
      </c>
      <c r="K38" s="33">
        <f t="shared" si="6"/>
        <v>6.1858697476365713E-13</v>
      </c>
      <c r="L38" s="32">
        <f t="shared" si="9"/>
        <v>750.42545012971937</v>
      </c>
      <c r="M38" s="33">
        <f t="shared" si="7"/>
        <v>7.9068090371542654</v>
      </c>
    </row>
    <row r="39" spans="1:14">
      <c r="A39" s="65"/>
      <c r="B39" s="66"/>
      <c r="E39" s="42">
        <f t="shared" si="2"/>
        <v>610</v>
      </c>
      <c r="F39" s="42">
        <f t="shared" si="3"/>
        <v>3399.4</v>
      </c>
      <c r="G39" s="42">
        <f>E39*'Data Summary'!$B$18</f>
        <v>2810.27</v>
      </c>
      <c r="H39" s="31">
        <f t="shared" si="8"/>
        <v>1026.5166666666667</v>
      </c>
      <c r="I39" s="32">
        <f t="shared" si="4"/>
        <v>4.1389410884105775</v>
      </c>
      <c r="J39" s="33">
        <f t="shared" si="5"/>
        <v>-7.3337105129000023E-11</v>
      </c>
      <c r="K39" s="33">
        <f t="shared" si="6"/>
        <v>4.603472220828714E-13</v>
      </c>
      <c r="L39" s="32">
        <f t="shared" si="9"/>
        <v>520.17971255187069</v>
      </c>
      <c r="M39" s="33">
        <f t="shared" si="7"/>
        <v>5.6081342463344424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3343.6</v>
      </c>
      <c r="G40" s="42">
        <f>E40*'Data Summary'!$B$18</f>
        <v>2764.2000000000003</v>
      </c>
      <c r="H40" s="31">
        <f t="shared" si="8"/>
        <v>676.5</v>
      </c>
      <c r="I40" s="32">
        <f t="shared" si="4"/>
        <v>3.3609687756822604</v>
      </c>
      <c r="J40" s="33">
        <f t="shared" si="5"/>
        <v>-5.2954191799999985E-11</v>
      </c>
      <c r="K40" s="33">
        <f t="shared" si="6"/>
        <v>1.2198358262994985E-12</v>
      </c>
      <c r="L40" s="32">
        <f t="shared" si="9"/>
        <v>375.60381229239579</v>
      </c>
      <c r="M40" s="33">
        <f t="shared" si="7"/>
        <v>9.2574966302404427</v>
      </c>
      <c r="N40" s="3"/>
    </row>
    <row r="41" spans="1:14">
      <c r="A41" s="9" t="s">
        <v>56</v>
      </c>
      <c r="B41" s="11" t="s">
        <v>108</v>
      </c>
      <c r="E41" s="42">
        <f t="shared" si="2"/>
        <v>590</v>
      </c>
      <c r="F41" s="42">
        <f t="shared" si="3"/>
        <v>3287.6</v>
      </c>
      <c r="G41" s="42">
        <f>E41*'Data Summary'!$B$18</f>
        <v>2718.13</v>
      </c>
      <c r="H41" s="31">
        <f t="shared" si="8"/>
        <v>461.83333333333331</v>
      </c>
      <c r="I41" s="32">
        <f t="shared" si="4"/>
        <v>2.7769887768348411</v>
      </c>
      <c r="J41" s="33">
        <f t="shared" si="5"/>
        <v>-3.710283587E-11</v>
      </c>
      <c r="K41" s="33">
        <f t="shared" si="6"/>
        <v>2.4340659212290269E-13</v>
      </c>
      <c r="L41" s="32">
        <f t="shared" si="9"/>
        <v>263.17022554635707</v>
      </c>
      <c r="M41" s="33">
        <f t="shared" si="7"/>
        <v>2.8813054282626633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3234.8</v>
      </c>
      <c r="G42" s="42">
        <f>E42*'Data Summary'!$B$18</f>
        <v>2672.06</v>
      </c>
      <c r="H42" s="31">
        <f t="shared" si="8"/>
        <v>184</v>
      </c>
      <c r="I42" s="32">
        <f t="shared" si="4"/>
        <v>1.7551511489201024</v>
      </c>
      <c r="J42" s="33">
        <f t="shared" si="5"/>
        <v>-2.7293935779999992E-11</v>
      </c>
      <c r="K42" s="33">
        <f t="shared" si="6"/>
        <v>1.6960642652071981E-13</v>
      </c>
      <c r="L42" s="32">
        <f t="shared" si="9"/>
        <v>193.59574724794166</v>
      </c>
      <c r="M42" s="33">
        <f t="shared" si="7"/>
        <v>2.0800989743961007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3179.8</v>
      </c>
      <c r="G43" s="42">
        <f>E43*'Data Summary'!$B$18</f>
        <v>2625.9900000000002</v>
      </c>
      <c r="H43" s="31">
        <f t="shared" si="8"/>
        <v>24.283333333333335</v>
      </c>
      <c r="I43" s="32">
        <f t="shared" si="4"/>
        <v>0.6452820227535313</v>
      </c>
      <c r="J43" s="33">
        <f t="shared" si="5"/>
        <v>-1.9774688486499998E-11</v>
      </c>
      <c r="K43" s="33">
        <f t="shared" si="6"/>
        <v>1.480231639089266E-13</v>
      </c>
      <c r="L43" s="32">
        <f t="shared" si="9"/>
        <v>140.26176455447191</v>
      </c>
      <c r="M43" s="33">
        <f t="shared" si="7"/>
        <v>1.6167453100150775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3121.8</v>
      </c>
      <c r="G44" s="42">
        <f>E44*'Data Summary'!$B$18</f>
        <v>2579.92</v>
      </c>
      <c r="H44" s="31">
        <f t="shared" si="8"/>
        <v>0.33333333333333331</v>
      </c>
      <c r="I44" s="32">
        <f t="shared" si="4"/>
        <v>0.11785113019775792</v>
      </c>
      <c r="J44" s="33">
        <f t="shared" si="5"/>
        <v>-1.4232455200000017E-11</v>
      </c>
      <c r="K44" s="33">
        <f t="shared" si="6"/>
        <v>1.3453092524823106E-13</v>
      </c>
      <c r="L44" s="32">
        <f t="shared" si="9"/>
        <v>100.95073212694638</v>
      </c>
      <c r="M44" s="33">
        <f t="shared" si="7"/>
        <v>1.3013587765050176</v>
      </c>
      <c r="N44" s="3"/>
    </row>
    <row r="45" spans="1:14">
      <c r="A45" s="9" t="s">
        <v>13</v>
      </c>
      <c r="B45" s="11" t="s">
        <v>109</v>
      </c>
      <c r="E45" s="42">
        <f t="shared" si="2"/>
        <v>550</v>
      </c>
      <c r="F45" s="42">
        <f t="shared" si="3"/>
        <v>3069.8</v>
      </c>
      <c r="G45" s="42">
        <f>E45*'Data Summary'!$B$18</f>
        <v>2533.85</v>
      </c>
      <c r="H45" s="31">
        <f t="shared" si="8"/>
        <v>0.16666666666666666</v>
      </c>
      <c r="I45" s="32">
        <f t="shared" si="4"/>
        <v>9.7182531580755016E-2</v>
      </c>
      <c r="J45" s="33">
        <f t="shared" si="5"/>
        <v>-1.0229541689999994E-11</v>
      </c>
      <c r="K45" s="33">
        <f t="shared" si="6"/>
        <v>1.0975924047156744E-13</v>
      </c>
      <c r="L45" s="32">
        <f t="shared" si="9"/>
        <v>72.558087021318613</v>
      </c>
      <c r="M45" s="33">
        <f t="shared" si="7"/>
        <v>1.005278394008041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700,7183.00861891373,75.8799703667545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690,5504.93962620777,58.0737904179825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974</v>
      </c>
      <c r="L50" s="35" t="str">
        <f t="shared" si="10"/>
        <v>680,4035.5617767469,42.2461612217124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670,2920.63637644477,32.0763383109321</v>
      </c>
    </row>
    <row r="52" spans="1:14">
      <c r="E52" s="8" t="s">
        <v>78</v>
      </c>
      <c r="F52" s="30">
        <f>EXP(INDEX(LINEST(LN(L30:L45),E30:E45),1,2))</f>
        <v>2.9878268225029975E-6</v>
      </c>
      <c r="L52" s="35" t="str">
        <f t="shared" si="10"/>
        <v>660,2970.76094256432,30.8759426309234</v>
      </c>
    </row>
    <row r="53" spans="1:14">
      <c r="E53" s="8" t="s">
        <v>79</v>
      </c>
      <c r="F53" s="30">
        <f>INDEX(LINEST(LN(L30:L45),E30:E45),1)</f>
        <v>3.1066794637311334E-2</v>
      </c>
      <c r="L53" s="35" t="str">
        <f t="shared" si="10"/>
        <v>650,2076.30795641268,21.8551151513589</v>
      </c>
      <c r="N53" s="3"/>
    </row>
    <row r="54" spans="1:14">
      <c r="L54" s="35" t="str">
        <f t="shared" si="10"/>
        <v>640,1477.67554595289,15.2843791204427</v>
      </c>
      <c r="N54" s="3"/>
    </row>
    <row r="55" spans="1:14">
      <c r="L55" s="35" t="str">
        <f t="shared" si="10"/>
        <v>630,1032.34402070481,10.713979990524</v>
      </c>
      <c r="N55" s="3"/>
    </row>
    <row r="56" spans="1:14">
      <c r="L56" s="35" t="str">
        <f t="shared" si="10"/>
        <v>620,750.425450129719,7.90680903715427</v>
      </c>
      <c r="N56" s="3"/>
    </row>
    <row r="57" spans="1:14">
      <c r="L57" s="35" t="str">
        <f t="shared" si="10"/>
        <v>610,520.179712551871,5.60813424633444</v>
      </c>
      <c r="N57" s="3"/>
    </row>
    <row r="58" spans="1:14">
      <c r="L58" s="35" t="str">
        <f t="shared" si="10"/>
        <v>600,375.603812292396,9.25749663024044</v>
      </c>
      <c r="N58" s="3"/>
    </row>
    <row r="59" spans="1:14">
      <c r="L59" s="35" t="str">
        <f t="shared" si="10"/>
        <v>590,263.170225546357,2.88130542826266</v>
      </c>
      <c r="N59" s="3"/>
    </row>
    <row r="60" spans="1:14">
      <c r="L60" s="35" t="str">
        <f t="shared" si="10"/>
        <v>580,193.595747247942,2.0800989743961</v>
      </c>
    </row>
    <row r="61" spans="1:14">
      <c r="L61" s="35" t="str">
        <f t="shared" si="10"/>
        <v>570,140.261764554472,1.61674531001508</v>
      </c>
    </row>
    <row r="62" spans="1:14">
      <c r="L62" s="35" t="str">
        <f t="shared" si="10"/>
        <v>560,100.950732126946,1.30135877650502</v>
      </c>
    </row>
    <row r="63" spans="1:14">
      <c r="L63" s="35" t="str">
        <f t="shared" si="10"/>
        <v>550,72.5580870213186,1.00527839400804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2018-07-12T14:25:50Z</dcterms:modified>
</cp:coreProperties>
</file>