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7D1798EA-275A-FB4A-BE99-B0C6374078CB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L40" i="1" s="1"/>
  <c r="J31" i="1"/>
  <c r="I30" i="1"/>
  <c r="K31" i="1"/>
  <c r="I49" i="1"/>
  <c r="J32" i="1"/>
  <c r="K32" i="1"/>
  <c r="J33" i="1"/>
  <c r="K33" i="1"/>
  <c r="M33" i="1" s="1"/>
  <c r="J34" i="1"/>
  <c r="L34" i="1"/>
  <c r="K34" i="1"/>
  <c r="J35" i="1"/>
  <c r="L35" i="1" s="1"/>
  <c r="K35" i="1"/>
  <c r="J36" i="1"/>
  <c r="L36" i="1" s="1"/>
  <c r="K36" i="1"/>
  <c r="J37" i="1"/>
  <c r="L37" i="1" s="1"/>
  <c r="K37" i="1"/>
  <c r="J38" i="1"/>
  <c r="L38" i="1" s="1"/>
  <c r="K38" i="1"/>
  <c r="J39" i="1"/>
  <c r="L39" i="1" s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M45" i="1" s="1"/>
  <c r="K30" i="1"/>
  <c r="J30" i="1"/>
  <c r="L30" i="1" s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45" i="1" l="1"/>
  <c r="L43" i="1"/>
  <c r="L41" i="1"/>
  <c r="L32" i="1"/>
  <c r="L31" i="1"/>
  <c r="L44" i="1"/>
  <c r="L42" i="1"/>
  <c r="L33" i="1"/>
  <c r="M37" i="1"/>
  <c r="M41" i="1"/>
  <c r="M42" i="1"/>
  <c r="M38" i="1"/>
  <c r="M34" i="1"/>
  <c r="M43" i="1"/>
  <c r="M39" i="1"/>
  <c r="M35" i="1"/>
  <c r="M44" i="1"/>
  <c r="M40" i="1"/>
  <c r="M36" i="1"/>
  <c r="M32" i="1"/>
  <c r="M31" i="1"/>
  <c r="M30" i="1"/>
  <c r="L56" i="1" l="1"/>
  <c r="L48" i="1"/>
  <c r="F52" i="1"/>
  <c r="L55" i="1"/>
  <c r="L63" i="1"/>
  <c r="L54" i="1"/>
  <c r="L53" i="1"/>
  <c r="L50" i="1"/>
  <c r="L58" i="1"/>
  <c r="L49" i="1"/>
  <c r="L57" i="1"/>
  <c r="L62" i="1"/>
  <c r="L61" i="1"/>
  <c r="L52" i="1"/>
  <c r="L60" i="1"/>
  <c r="L51" i="1"/>
  <c r="L59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<sst xmlns="http://schemas.openxmlformats.org/spreadsheetml/2006/main" count="457" uniqueCount="111">
  <si>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</si>
  <si>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</si>
  <si>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</si>
  <si>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</si>
  <si>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</si>
  <si>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</si>
  <si>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</si>
  <si>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</si>
  <si>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</si>
  <si>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</si>
  <si>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</si>
  <si>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</si>
  <si>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</si>
  <si>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</si>
  <si>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</si>
  <si>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</si>
  <si>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</si>
  <si>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</si>
  <si>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</si>
  <si>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</si>
  <si>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</si>
  <si>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</si>
  <si>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</si>
  <si>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</si>
  <si>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</si>
  <si>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</si>
  <si>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</si>
  <si>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</si>
  <si>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</si>
  <si>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</si>
  <si>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</si>
  <si>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</si>
  <si>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</si>
  <si>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</si>
  <si>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</si>
  <si>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</si>
  <si>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</si>
  <si>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</si>
  <si>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</si>
  <si>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</si>
  <si>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</si>
  <si>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</si>
  <si>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</si>
  <si>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</si>
  <si>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</si>
  <si>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</si>
  <si>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</si>
  <si>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</si>
  <si>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</si>
  <si>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</si>
  <si>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</si>
  <si>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</si>
  <si>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</si>
  <si>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</si>
  <si>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</si>
  <si>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</si>
  <si>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</si>
  <si>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</si>
  <si>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</si>
  <si>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</si>
  <si>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</si>
  <si>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</si>
  <si>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</si>
  <si>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</si>
  <si>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</si>
  <si>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</si>
  <si>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</si>
  <si>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</si>
  <si>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</si>
  <si>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</si>
  <si>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</si>
  <si>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</si>
  <si>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</si>
  <si>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</si>
  <si>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</si>
  <si>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</si>
  <si>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</si>
  <si>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</si>
  <si>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</si>
  <si>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</si>
  <si>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</si>
  <si>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</si>
  <si>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</si>
  <si>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</si>
  <si>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</si>
  <si>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</si>
  <si>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</si>
  <si>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</si>
  <si>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</si>
  <si>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</si>
  <si>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</si>
  <si>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</si>
  <si>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</si>
  <si>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</si>
  <si>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</si>
  <si>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</si>
  <si>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Saleh</t>
  </si>
  <si>
    <t>474 Timing Filter Amp - ORTEC</t>
  </si>
  <si>
    <t>GE11-X-L-CERN-0004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</si>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</sst>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152.76867806229671</c:v>
                  </c:pt>
                  <c:pt idx="1">
                    <c:v>97.974907890764825</c:v>
                  </c:pt>
                  <c:pt idx="2">
                    <c:v>69.943133172606409</c:v>
                  </c:pt>
                  <c:pt idx="3">
                    <c:v>48.036439687746991</c:v>
                  </c:pt>
                  <c:pt idx="4">
                    <c:v>32.787754494750288</c:v>
                  </c:pt>
                  <c:pt idx="5">
                    <c:v>22.675703900372277</c:v>
                  </c:pt>
                  <c:pt idx="6">
                    <c:v>16.507486936525762</c:v>
                  </c:pt>
                  <c:pt idx="7">
                    <c:v>11.662576815002483</c:v>
                  </c:pt>
                  <c:pt idx="8">
                    <c:v>8.5054821554227527</c:v>
                  </c:pt>
                  <c:pt idx="9">
                    <c:v>6.51889139359601</c:v>
                  </c:pt>
                  <c:pt idx="10">
                    <c:v>4.2134980389577024</c:v>
                  </c:pt>
                  <c:pt idx="11">
                    <c:v>3.1990837062248434</c:v>
                  </c:pt>
                  <c:pt idx="12">
                    <c:v>2.2622489233131873</c:v>
                  </c:pt>
                  <c:pt idx="13">
                    <c:v>1.7842414453422366</c:v>
                  </c:pt>
                  <c:pt idx="14">
                    <c:v>1.4348167752736112</c:v>
                  </c:pt>
                  <c:pt idx="15">
                    <c:v>1.7263698973282704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152.76867806229671</c:v>
                  </c:pt>
                  <c:pt idx="1">
                    <c:v>97.974907890764825</c:v>
                  </c:pt>
                  <c:pt idx="2">
                    <c:v>69.943133172606409</c:v>
                  </c:pt>
                  <c:pt idx="3">
                    <c:v>48.036439687746991</c:v>
                  </c:pt>
                  <c:pt idx="4">
                    <c:v>32.787754494750288</c:v>
                  </c:pt>
                  <c:pt idx="5">
                    <c:v>22.675703900372277</c:v>
                  </c:pt>
                  <c:pt idx="6">
                    <c:v>16.507486936525762</c:v>
                  </c:pt>
                  <c:pt idx="7">
                    <c:v>11.662576815002483</c:v>
                  </c:pt>
                  <c:pt idx="8">
                    <c:v>8.5054821554227527</c:v>
                  </c:pt>
                  <c:pt idx="9">
                    <c:v>6.51889139359601</c:v>
                  </c:pt>
                  <c:pt idx="10">
                    <c:v>4.2134980389577024</c:v>
                  </c:pt>
                  <c:pt idx="11">
                    <c:v>3.1990837062248434</c:v>
                  </c:pt>
                  <c:pt idx="12">
                    <c:v>2.2622489233131873</c:v>
                  </c:pt>
                  <c:pt idx="13">
                    <c:v>1.7842414453422366</c:v>
                  </c:pt>
                  <c:pt idx="14">
                    <c:v>1.4348167752736112</c:v>
                  </c:pt>
                  <c:pt idx="15">
                    <c:v>1.7263698973282704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13456.735826955221</c:v>
                </c:pt>
                <c:pt idx="1">
                  <c:v>9206.1837100785488</c:v>
                </c:pt>
                <c:pt idx="2">
                  <c:v>6438.8221874953488</c:v>
                </c:pt>
                <c:pt idx="3">
                  <c:v>4446.3552440259964</c:v>
                </c:pt>
                <c:pt idx="4">
                  <c:v>3074.5459109280082</c:v>
                </c:pt>
                <c:pt idx="5">
                  <c:v>2154.5036312492325</c:v>
                </c:pt>
                <c:pt idx="6">
                  <c:v>1538.1204825968271</c:v>
                </c:pt>
                <c:pt idx="7">
                  <c:v>1072.4123305806777</c:v>
                </c:pt>
                <c:pt idx="8">
                  <c:v>773.83830963756418</c:v>
                </c:pt>
                <c:pt idx="9">
                  <c:v>533.52234063941148</c:v>
                </c:pt>
                <c:pt idx="10">
                  <c:v>385.41448774997502</c:v>
                </c:pt>
                <c:pt idx="11">
                  <c:v>269.79505973432231</c:v>
                </c:pt>
                <c:pt idx="12">
                  <c:v>190.53316793447837</c:v>
                </c:pt>
                <c:pt idx="13">
                  <c:v>134.9773705251144</c:v>
                </c:pt>
                <c:pt idx="14">
                  <c:v>100.65879900186026</c:v>
                </c:pt>
                <c:pt idx="15">
                  <c:v>73.439774393065917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5.2946776210748769</c:v>
                  </c:pt>
                  <c:pt idx="1">
                    <c:v>5.2573493532598938</c:v>
                  </c:pt>
                  <c:pt idx="2">
                    <c:v>5.1287317037342568</c:v>
                  </c:pt>
                  <c:pt idx="3">
                    <c:v>5.0327262327026423</c:v>
                  </c:pt>
                  <c:pt idx="4">
                    <c:v>4.9869273550398194</c:v>
                  </c:pt>
                  <c:pt idx="5">
                    <c:v>4.9223695739168374</c:v>
                  </c:pt>
                  <c:pt idx="6">
                    <c:v>4.8105497491335534</c:v>
                  </c:pt>
                  <c:pt idx="7">
                    <c:v>4.6336031096521184</c:v>
                  </c:pt>
                  <c:pt idx="8">
                    <c:v>4.2673502056636714</c:v>
                  </c:pt>
                  <c:pt idx="9">
                    <c:v>3.2551668330687922</c:v>
                  </c:pt>
                  <c:pt idx="10">
                    <c:v>2.7711810558757155</c:v>
                  </c:pt>
                  <c:pt idx="11">
                    <c:v>1.9244046698481412</c:v>
                  </c:pt>
                  <c:pt idx="12">
                    <c:v>0.81972217515719581</c:v>
                  </c:pt>
                  <c:pt idx="13">
                    <c:v>0.11666666666666667</c:v>
                  </c:pt>
                  <c:pt idx="14">
                    <c:v>4.0824829046386304E-2</c:v>
                  </c:pt>
                  <c:pt idx="15">
                    <c:v>2.8867513459481291E-2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5.2946776210748769</c:v>
                  </c:pt>
                  <c:pt idx="1">
                    <c:v>5.2573493532598938</c:v>
                  </c:pt>
                  <c:pt idx="2">
                    <c:v>5.1287317037342568</c:v>
                  </c:pt>
                  <c:pt idx="3">
                    <c:v>5.0327262327026423</c:v>
                  </c:pt>
                  <c:pt idx="4">
                    <c:v>4.9869273550398194</c:v>
                  </c:pt>
                  <c:pt idx="5">
                    <c:v>4.9223695739168374</c:v>
                  </c:pt>
                  <c:pt idx="6">
                    <c:v>4.8105497491335534</c:v>
                  </c:pt>
                  <c:pt idx="7">
                    <c:v>4.6336031096521184</c:v>
                  </c:pt>
                  <c:pt idx="8">
                    <c:v>4.2673502056636714</c:v>
                  </c:pt>
                  <c:pt idx="9">
                    <c:v>3.2551668330687922</c:v>
                  </c:pt>
                  <c:pt idx="10">
                    <c:v>2.7711810558757155</c:v>
                  </c:pt>
                  <c:pt idx="11">
                    <c:v>1.9244046698481412</c:v>
                  </c:pt>
                  <c:pt idx="12">
                    <c:v>0.81972217515719581</c:v>
                  </c:pt>
                  <c:pt idx="13">
                    <c:v>0.11666666666666667</c:v>
                  </c:pt>
                  <c:pt idx="14">
                    <c:v>4.0824829046386304E-2</c:v>
                  </c:pt>
                  <c:pt idx="15">
                    <c:v>2.8867513459481291E-2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1669.8166666666666</c:v>
                </c:pt>
                <c:pt idx="1">
                  <c:v>1649.9166666666667</c:v>
                </c:pt>
                <c:pt idx="2">
                  <c:v>1569.8</c:v>
                </c:pt>
                <c:pt idx="3">
                  <c:v>1513</c:v>
                </c:pt>
                <c:pt idx="4">
                  <c:v>1486.9333333333334</c:v>
                </c:pt>
                <c:pt idx="5">
                  <c:v>1450.1166666666666</c:v>
                </c:pt>
                <c:pt idx="6">
                  <c:v>1385.2166666666667</c:v>
                </c:pt>
                <c:pt idx="7">
                  <c:v>1286.5166666666667</c:v>
                </c:pt>
                <c:pt idx="8">
                  <c:v>1091.0166666666667</c:v>
                </c:pt>
                <c:pt idx="9">
                  <c:v>634.73333333333335</c:v>
                </c:pt>
                <c:pt idx="10">
                  <c:v>459.96666666666664</c:v>
                </c:pt>
                <c:pt idx="11">
                  <c:v>221.83333333333334</c:v>
                </c:pt>
                <c:pt idx="12">
                  <c:v>40.116666666666667</c:v>
                </c:pt>
                <c:pt idx="13">
                  <c:v>0.71666666666666667</c:v>
                </c:pt>
                <c:pt idx="14">
                  <c:v>6.6666666666666666E-2</c:v>
                </c:pt>
                <c:pt idx="15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ownloads/GE11-X-L-CERN-0009_QC5_20171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4.0995474319999993E-12</v>
          </cell>
          <cell r="B7">
            <v>6.62198696257264E-14</v>
          </cell>
          <cell r="C7">
            <v>-2.6977885359999984E-12</v>
          </cell>
          <cell r="D7">
            <v>1.3204719017620019E-13</v>
          </cell>
        </row>
      </sheetData>
      <sheetData sheetId="2">
        <row r="7">
          <cell r="A7">
            <v>4.4940407000000017E-12</v>
          </cell>
          <cell r="B7">
            <v>6.4371106715268965E-14</v>
          </cell>
          <cell r="C7">
            <v>-4.8225956949999994E-12</v>
          </cell>
          <cell r="D7">
            <v>8.0760978124386529E-14</v>
          </cell>
        </row>
      </sheetData>
      <sheetData sheetId="3">
        <row r="7">
          <cell r="A7">
            <v>4.3303316649999982E-12</v>
          </cell>
          <cell r="B7">
            <v>6.4960071385664783E-14</v>
          </cell>
          <cell r="C7">
            <v>-8.1627150949999979E-12</v>
          </cell>
          <cell r="D7">
            <v>1.0256225921238241E-13</v>
          </cell>
        </row>
      </sheetData>
      <sheetData sheetId="4">
        <row r="7">
          <cell r="A7">
            <v>4.3428372335000023E-12</v>
          </cell>
          <cell r="B7">
            <v>6.748459365586208E-14</v>
          </cell>
          <cell r="C7">
            <v>-1.329226535500001E-11</v>
          </cell>
          <cell r="D7">
            <v>1.1964186335225283E-13</v>
          </cell>
        </row>
      </sheetData>
      <sheetData sheetId="5">
        <row r="7">
          <cell r="A7">
            <v>4.0074610099999994E-12</v>
          </cell>
          <cell r="B7">
            <v>8.5538914579697378E-14</v>
          </cell>
          <cell r="C7">
            <v>-2.0963852949999994E-11</v>
          </cell>
          <cell r="D7">
            <v>1.7401567541885816E-13</v>
          </cell>
        </row>
      </sheetData>
      <sheetData sheetId="6">
        <row r="7">
          <cell r="A7">
            <v>4.3280578900000032E-12</v>
          </cell>
          <cell r="B7">
            <v>8.0628782127972561E-14</v>
          </cell>
          <cell r="C7">
            <v>-3.1344597450000021E-11</v>
          </cell>
          <cell r="D7">
            <v>2.0832530629984594E-13</v>
          </cell>
        </row>
      </sheetData>
      <sheetData sheetId="7">
        <row r="7">
          <cell r="A7">
            <v>4.1211478800000027E-12</v>
          </cell>
          <cell r="B7">
            <v>7.393159864626513E-14</v>
          </cell>
          <cell r="C7">
            <v>-4.5259867049999987E-11</v>
          </cell>
          <cell r="D7">
            <v>4.0344263176537618E-13</v>
          </cell>
        </row>
      </sheetData>
      <sheetData sheetId="8">
        <row r="7">
          <cell r="A7">
            <v>4.1870862719999996E-12</v>
          </cell>
          <cell r="B7">
            <v>1.0581964181283086E-13</v>
          </cell>
          <cell r="C7">
            <v>-6.7436758150000019E-11</v>
          </cell>
          <cell r="D7">
            <v>4.4338580791228598E-13</v>
          </cell>
        </row>
      </sheetData>
      <sheetData sheetId="9">
        <row r="7">
          <cell r="A7">
            <v>3.785771690000002E-12</v>
          </cell>
          <cell r="B7">
            <v>9.8541419058452011E-14</v>
          </cell>
          <cell r="C7">
            <v>-9.5473069549999952E-11</v>
          </cell>
          <cell r="D7">
            <v>6.0359054393030101E-13</v>
          </cell>
        </row>
      </sheetData>
      <sheetData sheetId="10">
        <row r="7">
          <cell r="A7">
            <v>4.5577053049999983E-12</v>
          </cell>
          <cell r="B7">
            <v>1.0276845481810438E-13</v>
          </cell>
          <cell r="C7">
            <v>-1.3780550000000003E-10</v>
          </cell>
          <cell r="D7">
            <v>8.3445174411693764E-13</v>
          </cell>
        </row>
      </sheetData>
      <sheetData sheetId="11">
        <row r="7">
          <cell r="A7">
            <v>4.2882675620000009E-12</v>
          </cell>
          <cell r="B7">
            <v>1.1306863089786302E-13</v>
          </cell>
          <cell r="C7">
            <v>-1.9512526749999988E-10</v>
          </cell>
          <cell r="D7">
            <v>1.0948895165064589E-12</v>
          </cell>
        </row>
      </sheetData>
      <sheetData sheetId="12">
        <row r="7">
          <cell r="A7">
            <v>3.8983216469999957E-12</v>
          </cell>
          <cell r="B7">
            <v>1.1238134327989532E-13</v>
          </cell>
          <cell r="C7">
            <v>-2.8067120050000017E-10</v>
          </cell>
          <cell r="D7">
            <v>1.6413227578315074E-12</v>
          </cell>
        </row>
      </sheetData>
      <sheetData sheetId="13">
        <row r="7">
          <cell r="A7">
            <v>3.7948665830000018E-12</v>
          </cell>
          <cell r="B7">
            <v>1.318474767959149E-13</v>
          </cell>
          <cell r="C7">
            <v>-4.0774466599999987E-10</v>
          </cell>
          <cell r="D7">
            <v>2.4798626146244028E-12</v>
          </cell>
        </row>
      </sheetData>
      <sheetData sheetId="14">
        <row r="7">
          <cell r="A7">
            <v>3.6322944279999989E-12</v>
          </cell>
          <cell r="B7">
            <v>1.7904464530712622E-13</v>
          </cell>
          <cell r="C7">
            <v>-5.9232320799999992E-10</v>
          </cell>
          <cell r="D7">
            <v>3.6545637373767249E-12</v>
          </cell>
        </row>
      </sheetData>
      <sheetData sheetId="15">
        <row r="7">
          <cell r="A7">
            <v>3.3003289084999994E-12</v>
          </cell>
          <cell r="B7">
            <v>2.1672080131867843E-13</v>
          </cell>
          <cell r="C7">
            <v>-8.4879275249999993E-10</v>
          </cell>
          <cell r="D7">
            <v>4.886742255013416E-12</v>
          </cell>
        </row>
      </sheetData>
      <sheetData sheetId="16">
        <row r="7">
          <cell r="A7">
            <v>3.3344348855000012E-12</v>
          </cell>
          <cell r="B7">
            <v>1.8848025512960162E-13</v>
          </cell>
          <cell r="C7">
            <v>-1.2421753070000003E-9</v>
          </cell>
          <cell r="D7">
            <v>8.6788469857575681E-12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3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3896.2</v>
      </c>
      <c r="G6" s="14">
        <v>700</v>
      </c>
      <c r="H6" s="15"/>
      <c r="I6" s="16">
        <v>974</v>
      </c>
      <c r="J6" s="17">
        <v>22.3</v>
      </c>
      <c r="K6" s="18">
        <v>366</v>
      </c>
      <c r="L6" s="12">
        <f>SQRT(K6)</f>
        <v>19.131126469708992</v>
      </c>
      <c r="M6" s="14">
        <v>100555</v>
      </c>
      <c r="N6" s="23">
        <f>SQRT(M6)</f>
        <v>317.10408385891219</v>
      </c>
      <c r="O6" s="40">
        <f>'[1]700uA'!A7</f>
        <v>3.3344348855000012E-12</v>
      </c>
      <c r="P6" s="12">
        <f>'[1]700uA'!B7</f>
        <v>1.8848025512960162E-13</v>
      </c>
      <c r="Q6" s="41">
        <f>'[1]700uA'!C7</f>
        <v>-1.2421753070000003E-9</v>
      </c>
      <c r="R6" s="41">
        <f>'[1]700uA'!D7</f>
        <v>8.6788469857575681E-12</v>
      </c>
    </row>
    <row r="7" spans="1:18">
      <c r="A7" s="9" t="s">
        <v>3</v>
      </c>
      <c r="B7" s="11">
        <v>4</v>
      </c>
      <c r="C7"/>
      <c r="D7"/>
      <c r="E7" s="44"/>
      <c r="F7" s="13">
        <v>3841.2</v>
      </c>
      <c r="G7" s="14">
        <v>690</v>
      </c>
      <c r="H7" s="15"/>
      <c r="I7" s="16"/>
      <c r="J7" s="17"/>
      <c r="K7" s="18">
        <v>254</v>
      </c>
      <c r="L7" s="12">
        <f t="shared" ref="L7:L21" si="0">SQRT(K7)</f>
        <v>15.937377450509228</v>
      </c>
      <c r="M7" s="18">
        <v>99249</v>
      </c>
      <c r="N7" s="23">
        <f t="shared" ref="N7:N21" si="1">SQRT(M7)</f>
        <v>315.03809293480685</v>
      </c>
      <c r="O7" s="40">
        <f>'[1]690uA'!A7</f>
        <v>3.3003289084999994E-12</v>
      </c>
      <c r="P7" s="41">
        <f>'[1]690uA'!B7</f>
        <v>2.1672080131867843E-13</v>
      </c>
      <c r="Q7" s="41">
        <f>'[1]690uA'!C7</f>
        <v>-8.4879275249999993E-10</v>
      </c>
      <c r="R7" s="41">
        <f>'[1]690uA'!D7</f>
        <v>4.886742255013416E-12</v>
      </c>
    </row>
    <row r="8" spans="1:18">
      <c r="A8" s="9" t="s">
        <v>28</v>
      </c>
      <c r="B8" s="11">
        <v>500</v>
      </c>
      <c r="C8"/>
      <c r="D8"/>
      <c r="E8" s="44"/>
      <c r="F8" s="13">
        <v>3785.8</v>
      </c>
      <c r="G8" s="14">
        <v>680</v>
      </c>
      <c r="H8" s="15"/>
      <c r="I8" s="16"/>
      <c r="J8" s="17"/>
      <c r="K8" s="18">
        <v>253</v>
      </c>
      <c r="L8" s="12">
        <f t="shared" si="0"/>
        <v>15.905973720586866</v>
      </c>
      <c r="M8" s="14">
        <v>94441</v>
      </c>
      <c r="N8" s="23">
        <f t="shared" si="1"/>
        <v>307.31254448850603</v>
      </c>
      <c r="O8" s="40">
        <f>'[1]680uA'!A7</f>
        <v>3.6322944279999989E-12</v>
      </c>
      <c r="P8" s="41">
        <f>'[1]680uA'!B7</f>
        <v>1.7904464530712622E-13</v>
      </c>
      <c r="Q8" s="41">
        <f>'[1]680uA'!C7</f>
        <v>-5.9232320799999992E-10</v>
      </c>
      <c r="R8" s="41">
        <f>'[1]680uA'!D7</f>
        <v>3.6545637373767249E-12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3738.2</v>
      </c>
      <c r="G9" s="14">
        <v>670</v>
      </c>
      <c r="H9" s="15"/>
      <c r="I9" s="16"/>
      <c r="J9" s="17"/>
      <c r="K9" s="18">
        <v>201</v>
      </c>
      <c r="L9" s="12">
        <f t="shared" si="0"/>
        <v>14.177446878757825</v>
      </c>
      <c r="M9" s="14">
        <v>90981</v>
      </c>
      <c r="N9" s="23">
        <f t="shared" si="1"/>
        <v>301.63056874262594</v>
      </c>
      <c r="O9" s="40">
        <f>'[1]670uA'!A7</f>
        <v>3.7948665830000018E-12</v>
      </c>
      <c r="P9" s="41">
        <f>'[1]670uA'!B7</f>
        <v>1.318474767959149E-13</v>
      </c>
      <c r="Q9" s="41">
        <f>'[1]670uA'!C7</f>
        <v>-4.0774466599999987E-10</v>
      </c>
      <c r="R9" s="41">
        <f>'[1]670uA'!D7</f>
        <v>2.4798626146244028E-12</v>
      </c>
    </row>
    <row r="10" spans="1:18">
      <c r="A10" s="54" t="s">
        <v>23</v>
      </c>
      <c r="B10" s="55"/>
      <c r="C10" s="4"/>
      <c r="D10" s="6"/>
      <c r="E10" s="44"/>
      <c r="F10" s="13">
        <v>3674.6</v>
      </c>
      <c r="G10" s="14">
        <v>660</v>
      </c>
      <c r="H10" s="15"/>
      <c r="I10" s="16"/>
      <c r="J10" s="17"/>
      <c r="K10" s="18">
        <v>157</v>
      </c>
      <c r="L10" s="12">
        <f t="shared" si="0"/>
        <v>12.529964086141668</v>
      </c>
      <c r="M10" s="14">
        <v>89373</v>
      </c>
      <c r="N10" s="23">
        <f t="shared" si="1"/>
        <v>298.9531735907816</v>
      </c>
      <c r="O10" s="40">
        <f>'[1]660uA'!A7</f>
        <v>3.8983216469999957E-12</v>
      </c>
      <c r="P10" s="41">
        <f>'[1]660uA'!B7</f>
        <v>1.1238134327989532E-13</v>
      </c>
      <c r="Q10" s="41">
        <f>'[1]660uA'!C7</f>
        <v>-2.8067120050000017E-10</v>
      </c>
      <c r="R10" s="41">
        <f>'[1]660uA'!D7</f>
        <v>1.6413227578315074E-12</v>
      </c>
    </row>
    <row r="11" spans="1:18">
      <c r="A11" s="56"/>
      <c r="B11" s="57"/>
      <c r="C11" s="4"/>
      <c r="D11" s="6"/>
      <c r="E11" s="44"/>
      <c r="F11" s="13">
        <v>3619.2</v>
      </c>
      <c r="G11" s="14">
        <v>650</v>
      </c>
      <c r="H11" s="15"/>
      <c r="I11" s="16"/>
      <c r="J11" s="17"/>
      <c r="K11" s="18">
        <v>110</v>
      </c>
      <c r="L11" s="12">
        <f t="shared" si="0"/>
        <v>10.488088481701515</v>
      </c>
      <c r="M11" s="14">
        <v>87117</v>
      </c>
      <c r="N11" s="23">
        <f t="shared" si="1"/>
        <v>295.15589101354561</v>
      </c>
      <c r="O11" s="40">
        <f>'[1]650uA'!A7</f>
        <v>4.2882675620000009E-12</v>
      </c>
      <c r="P11" s="41">
        <f>'[1]650uA'!B7</f>
        <v>1.1306863089786302E-13</v>
      </c>
      <c r="Q11" s="41">
        <f>'[1]650uA'!C7</f>
        <v>-1.9512526749999988E-10</v>
      </c>
      <c r="R11" s="41">
        <f>'[1]650uA'!D7</f>
        <v>1.0948895165064589E-12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3564</v>
      </c>
      <c r="G12" s="14">
        <v>640</v>
      </c>
      <c r="H12" s="15"/>
      <c r="I12" s="16"/>
      <c r="J12" s="17"/>
      <c r="K12" s="18">
        <v>98</v>
      </c>
      <c r="L12" s="12">
        <f t="shared" si="0"/>
        <v>9.8994949366116654</v>
      </c>
      <c r="M12" s="14">
        <v>83211</v>
      </c>
      <c r="N12" s="23">
        <f>SQRT(M12)</f>
        <v>288.46316922615961</v>
      </c>
      <c r="O12" s="40">
        <f>'[1]640uA'!A7</f>
        <v>4.5577053049999983E-12</v>
      </c>
      <c r="P12" s="41">
        <f>'[1]640uA'!B7</f>
        <v>1.0276845481810438E-13</v>
      </c>
      <c r="Q12" s="41">
        <f>'[1]640uA'!C7</f>
        <v>-1.3780550000000003E-10</v>
      </c>
      <c r="R12" s="41">
        <f>'[1]640uA'!D7</f>
        <v>8.3445174411693764E-13</v>
      </c>
    </row>
    <row r="13" spans="1:18">
      <c r="A13" s="9" t="s">
        <v>45</v>
      </c>
      <c r="B13" s="11" t="s">
        <v>99</v>
      </c>
      <c r="C13" s="4"/>
      <c r="D13" s="6"/>
      <c r="E13" s="44"/>
      <c r="F13" s="13">
        <v>3508.4</v>
      </c>
      <c r="G13" s="14">
        <v>630</v>
      </c>
      <c r="H13" s="15"/>
      <c r="I13" s="16"/>
      <c r="J13" s="17"/>
      <c r="K13" s="18">
        <v>51</v>
      </c>
      <c r="L13" s="12">
        <f t="shared" si="0"/>
        <v>7.1414284285428504</v>
      </c>
      <c r="M13" s="14">
        <v>77242</v>
      </c>
      <c r="N13" s="23">
        <f t="shared" si="1"/>
        <v>277.92445016586794</v>
      </c>
      <c r="O13" s="40">
        <f>'[1]630uA'!A7</f>
        <v>3.785771690000002E-12</v>
      </c>
      <c r="P13" s="41">
        <f>'[1]630uA'!B7</f>
        <v>9.8541419058452011E-14</v>
      </c>
      <c r="Q13" s="41">
        <f>'[1]630uA'!C7</f>
        <v>-9.5473069549999952E-11</v>
      </c>
      <c r="R13" s="41">
        <f>'[1]630uA'!D7</f>
        <v>6.0359054393030101E-13</v>
      </c>
    </row>
    <row r="14" spans="1:18">
      <c r="A14" s="9" t="s">
        <v>54</v>
      </c>
      <c r="B14" s="11" t="s">
        <v>100</v>
      </c>
      <c r="C14" s="4"/>
      <c r="D14" s="6"/>
      <c r="E14" s="44"/>
      <c r="F14" s="13">
        <v>3453.2</v>
      </c>
      <c r="G14" s="14">
        <v>620</v>
      </c>
      <c r="H14" s="15"/>
      <c r="I14" s="16"/>
      <c r="J14" s="17"/>
      <c r="K14" s="18">
        <v>48</v>
      </c>
      <c r="L14" s="12">
        <f t="shared" si="0"/>
        <v>6.9282032302755088</v>
      </c>
      <c r="M14" s="14">
        <v>65509</v>
      </c>
      <c r="N14" s="23">
        <f t="shared" si="1"/>
        <v>255.94726019240761</v>
      </c>
      <c r="O14" s="40">
        <f>'[1]620uA'!A7</f>
        <v>4.1870862719999996E-12</v>
      </c>
      <c r="P14" s="41">
        <f>'[1]620uA'!B7</f>
        <v>1.0581964181283086E-13</v>
      </c>
      <c r="Q14" s="41">
        <f>'[1]620uA'!C7</f>
        <v>-6.7436758150000019E-11</v>
      </c>
      <c r="R14" s="41">
        <f>'[1]620uA'!D7</f>
        <v>4.4338580791228598E-13</v>
      </c>
    </row>
    <row r="15" spans="1:18">
      <c r="A15" s="9" t="s">
        <v>55</v>
      </c>
      <c r="B15" s="11" t="s">
        <v>101</v>
      </c>
      <c r="C15" s="4"/>
      <c r="D15" s="6"/>
      <c r="E15" s="44"/>
      <c r="F15" s="13">
        <v>3397.6</v>
      </c>
      <c r="G15" s="14">
        <v>610</v>
      </c>
      <c r="H15" s="15"/>
      <c r="I15" s="16"/>
      <c r="J15" s="17"/>
      <c r="K15" s="18">
        <v>31</v>
      </c>
      <c r="L15" s="12">
        <f t="shared" si="0"/>
        <v>5.5677643628300215</v>
      </c>
      <c r="M15" s="14">
        <v>38115</v>
      </c>
      <c r="N15" s="23">
        <f t="shared" si="1"/>
        <v>195.23063284228732</v>
      </c>
      <c r="O15" s="40">
        <f>'[1]610uA'!A7</f>
        <v>4.1211478800000027E-12</v>
      </c>
      <c r="P15" s="41">
        <f>'[1]610uA'!B7</f>
        <v>7.393159864626513E-14</v>
      </c>
      <c r="Q15" s="41">
        <f>'[1]610uA'!C7</f>
        <v>-4.5259867049999987E-11</v>
      </c>
      <c r="R15" s="41">
        <f>'[1]610uA'!D7</f>
        <v>4.0344263176537618E-13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3342.2</v>
      </c>
      <c r="G16" s="14">
        <v>600</v>
      </c>
      <c r="H16" s="15"/>
      <c r="I16" s="16"/>
      <c r="J16" s="17"/>
      <c r="K16" s="18">
        <v>24</v>
      </c>
      <c r="L16" s="12">
        <f t="shared" si="0"/>
        <v>4.8989794855663558</v>
      </c>
      <c r="M16" s="14">
        <v>27622</v>
      </c>
      <c r="N16" s="23">
        <f t="shared" si="1"/>
        <v>166.19867628835075</v>
      </c>
      <c r="O16" s="40">
        <f>'[1]600uA'!A7</f>
        <v>4.3280578900000032E-12</v>
      </c>
      <c r="P16" s="41">
        <f>'[1]600uA'!B7</f>
        <v>8.0628782127972561E-14</v>
      </c>
      <c r="Q16" s="41">
        <f>'[1]600uA'!C7</f>
        <v>-3.1344597450000021E-11</v>
      </c>
      <c r="R16" s="41">
        <f>'[1]600uA'!D7</f>
        <v>2.0832530629984594E-13</v>
      </c>
    </row>
    <row r="17" spans="1:20">
      <c r="A17" s="9" t="s">
        <v>62</v>
      </c>
      <c r="B17" s="11">
        <v>5.6029999999999998</v>
      </c>
      <c r="C17" s="4"/>
      <c r="D17" s="6"/>
      <c r="E17" s="44"/>
      <c r="F17" s="13">
        <v>3286.4</v>
      </c>
      <c r="G17" s="14">
        <v>590</v>
      </c>
      <c r="H17" s="15"/>
      <c r="I17" s="16"/>
      <c r="J17" s="17"/>
      <c r="K17" s="18">
        <v>11</v>
      </c>
      <c r="L17" s="12">
        <f t="shared" si="0"/>
        <v>3.3166247903553998</v>
      </c>
      <c r="M17" s="14">
        <v>13321</v>
      </c>
      <c r="N17" s="23">
        <f t="shared" si="1"/>
        <v>115.41663658242689</v>
      </c>
      <c r="O17" s="40">
        <f>'[1]590uA'!A7</f>
        <v>4.0074610099999994E-12</v>
      </c>
      <c r="P17" s="41">
        <f>'[1]590uA'!B7</f>
        <v>8.5538914579697378E-14</v>
      </c>
      <c r="Q17" s="41">
        <f>'[1]590uA'!C7</f>
        <v>-2.0963852949999994E-11</v>
      </c>
      <c r="R17" s="41">
        <f>'[1]590uA'!D7</f>
        <v>1.7401567541885816E-13</v>
      </c>
    </row>
    <row r="18" spans="1:20" ht="14" customHeight="1">
      <c r="A18" s="9" t="s">
        <v>63</v>
      </c>
      <c r="B18" s="11">
        <v>4.6040000000000001</v>
      </c>
      <c r="C18" s="4"/>
      <c r="D18" s="6"/>
      <c r="E18" s="44"/>
      <c r="F18" s="13">
        <v>3231</v>
      </c>
      <c r="G18" s="14">
        <v>580</v>
      </c>
      <c r="H18" s="15"/>
      <c r="I18" s="16"/>
      <c r="J18" s="17"/>
      <c r="K18" s="18">
        <v>6</v>
      </c>
      <c r="L18" s="12">
        <f t="shared" si="0"/>
        <v>2.4494897427831779</v>
      </c>
      <c r="M18" s="14">
        <v>2413</v>
      </c>
      <c r="N18" s="23">
        <f t="shared" si="1"/>
        <v>49.122296363260546</v>
      </c>
      <c r="O18" s="40">
        <f>'[1]580uA'!A7</f>
        <v>4.3428372335000023E-12</v>
      </c>
      <c r="P18" s="41">
        <f>'[1]580uA'!B7</f>
        <v>6.748459365586208E-14</v>
      </c>
      <c r="Q18" s="41">
        <f>'[1]580uA'!C7</f>
        <v>-1.329226535500001E-11</v>
      </c>
      <c r="R18" s="41">
        <f>'[1]580uA'!D7</f>
        <v>1.1964186335225283E-13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3175.6</v>
      </c>
      <c r="G19" s="14">
        <v>570</v>
      </c>
      <c r="H19" s="15"/>
      <c r="I19" s="16"/>
      <c r="J19" s="17"/>
      <c r="K19" s="18">
        <v>3</v>
      </c>
      <c r="L19" s="12">
        <f t="shared" si="0"/>
        <v>1.7320508075688772</v>
      </c>
      <c r="M19" s="14">
        <v>46</v>
      </c>
      <c r="N19" s="23">
        <f t="shared" si="1"/>
        <v>6.7823299831252681</v>
      </c>
      <c r="O19" s="40">
        <f>'[1]570uA'!A7</f>
        <v>4.3303316649999982E-12</v>
      </c>
      <c r="P19" s="41">
        <f>'[1]570uA'!B7</f>
        <v>6.4960071385664783E-14</v>
      </c>
      <c r="Q19" s="41">
        <f>'[1]570uA'!C7</f>
        <v>-8.1627150949999979E-12</v>
      </c>
      <c r="R19" s="41">
        <f>'[1]570uA'!D7</f>
        <v>1.0256225921238241E-13</v>
      </c>
    </row>
    <row r="20" spans="1:20">
      <c r="A20" s="9" t="s">
        <v>65</v>
      </c>
      <c r="B20" s="11">
        <v>0.56200000000000006</v>
      </c>
      <c r="C20" s="4"/>
      <c r="D20" s="6"/>
      <c r="E20" s="44"/>
      <c r="F20" s="13">
        <v>3120.2</v>
      </c>
      <c r="G20" s="14">
        <v>560</v>
      </c>
      <c r="H20" s="15"/>
      <c r="I20" s="16"/>
      <c r="J20" s="17"/>
      <c r="K20" s="18">
        <v>1</v>
      </c>
      <c r="L20" s="12">
        <f t="shared" si="0"/>
        <v>1</v>
      </c>
      <c r="M20" s="14">
        <v>5</v>
      </c>
      <c r="N20" s="23">
        <f t="shared" si="1"/>
        <v>2.2360679774997898</v>
      </c>
      <c r="O20" s="40">
        <f>'[1]560uA'!A7</f>
        <v>4.4940407000000017E-12</v>
      </c>
      <c r="P20" s="41">
        <f>'[1]560uA'!B7</f>
        <v>6.4371106715268965E-14</v>
      </c>
      <c r="Q20" s="41">
        <f>'[1]560uA'!C7</f>
        <v>-4.8225956949999994E-12</v>
      </c>
      <c r="R20" s="41">
        <f>'[1]560uA'!D7</f>
        <v>8.0760978124386529E-14</v>
      </c>
    </row>
    <row r="21" spans="1:20">
      <c r="A21" s="9" t="s">
        <v>66</v>
      </c>
      <c r="B21" s="11">
        <v>0.437</v>
      </c>
      <c r="C21" s="4"/>
      <c r="D21" s="6"/>
      <c r="E21" s="45"/>
      <c r="F21" s="13">
        <v>3064.8</v>
      </c>
      <c r="G21" s="14">
        <v>550</v>
      </c>
      <c r="H21" s="15"/>
      <c r="I21" s="16"/>
      <c r="J21" s="17"/>
      <c r="K21" s="18">
        <v>1</v>
      </c>
      <c r="L21" s="12">
        <f t="shared" si="0"/>
        <v>1</v>
      </c>
      <c r="M21" s="14">
        <v>2</v>
      </c>
      <c r="N21" s="23">
        <f t="shared" si="1"/>
        <v>1.4142135623730951</v>
      </c>
      <c r="O21" s="40">
        <f>'[1]550uA'!A7</f>
        <v>4.0995474319999993E-12</v>
      </c>
      <c r="P21" s="41">
        <f>'[1]550uA'!B7</f>
        <v>6.62198696257264E-14</v>
      </c>
      <c r="Q21" s="41">
        <f>'[1]550uA'!C7</f>
        <v>-2.6977885359999984E-12</v>
      </c>
      <c r="R21" s="41">
        <f>'[1]550uA'!D7</f>
        <v>1.3204719017620019E-13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0.623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3896.2</v>
      </c>
      <c r="G30" s="29">
        <f>E30*'Data Summary'!$B$18</f>
        <v>3222.8</v>
      </c>
      <c r="H30" s="31">
        <f>(M6-K6)/$B$42</f>
        <v>1669.8166666666666</v>
      </c>
      <c r="I30" s="32">
        <f>(1/$B$42)*SQRT(N6^2+L6^2)</f>
        <v>5.2946776210748769</v>
      </c>
      <c r="J30" s="33">
        <f>Q6-O6</f>
        <v>-1.2455097418855004E-9</v>
      </c>
      <c r="K30" s="33">
        <f>SQRT(P6^2+R6^2)</f>
        <v>8.6808933761892811E-12</v>
      </c>
      <c r="L30" s="32">
        <f>ABS(J30)/($H$30*$F$24*$L$24)</f>
        <v>13456.735826955221</v>
      </c>
      <c r="M30" s="33">
        <f>SQRT( ( 1 / ($H$30*$F$24*$L$24 ) )^2 * (K30^2+J30^2*( ($I$30/$H$30)^2+($F$25/$F$24)^2)))</f>
        <v>152.76867806229671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42">
        <f t="shared" ref="F31:F45" si="3">F7</f>
        <v>3841.2</v>
      </c>
      <c r="G31" s="42">
        <f>E31*'Data Summary'!$B$18</f>
        <v>3176.76</v>
      </c>
      <c r="H31" s="31">
        <f>(M7-K7)/$B$42</f>
        <v>1649.9166666666667</v>
      </c>
      <c r="I31" s="32">
        <f t="shared" ref="I31:I45" si="4">(1/$B$42)*SQRT(N7^2+L7^2)</f>
        <v>5.2573493532598938</v>
      </c>
      <c r="J31" s="33">
        <f t="shared" ref="J31:J45" si="5">Q7-O7</f>
        <v>-8.5209308140849996E-10</v>
      </c>
      <c r="K31" s="33">
        <f t="shared" ref="K31:K45" si="6">SQRT(P7^2+R7^2)</f>
        <v>4.8915455402825204E-12</v>
      </c>
      <c r="L31" s="32">
        <f>ABS(J31)/($H$30*$F$24*$L$24)</f>
        <v>9206.1837100785488</v>
      </c>
      <c r="M31" s="33">
        <f t="shared" ref="M31:M45" si="7">SQRT( ( 1 / ($H$30*$F$24*$L$24 ) )^2 * (K31^2+J31^2*( ($I$30/$H$30)^2+($F$25/$F$24)^2)))</f>
        <v>97.974907890764825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3785.8</v>
      </c>
      <c r="G32" s="42">
        <f>E32*'Data Summary'!$B$18</f>
        <v>3130.7200000000003</v>
      </c>
      <c r="H32" s="31">
        <f t="shared" ref="H32:H45" si="8">(M8-K8)/$B$42</f>
        <v>1569.8</v>
      </c>
      <c r="I32" s="32">
        <f t="shared" si="4"/>
        <v>5.1287317037342568</v>
      </c>
      <c r="J32" s="33">
        <f t="shared" si="5"/>
        <v>-5.9595550242799987E-10</v>
      </c>
      <c r="K32" s="33">
        <f t="shared" si="6"/>
        <v>3.6589469927237386E-12</v>
      </c>
      <c r="L32" s="32">
        <f t="shared" ref="L32:L45" si="9">ABS(J32)/($H$30*$F$24*$L$24)</f>
        <v>6438.8221874953488</v>
      </c>
      <c r="M32" s="33">
        <f t="shared" si="7"/>
        <v>69.943133172606409</v>
      </c>
    </row>
    <row r="33" spans="1:14">
      <c r="A33" s="56"/>
      <c r="B33" s="57"/>
      <c r="E33" s="42">
        <f t="shared" si="2"/>
        <v>670</v>
      </c>
      <c r="F33" s="42">
        <f t="shared" si="3"/>
        <v>3738.2</v>
      </c>
      <c r="G33" s="42">
        <f>E33*'Data Summary'!$B$18</f>
        <v>3084.68</v>
      </c>
      <c r="H33" s="31">
        <f t="shared" si="8"/>
        <v>1513</v>
      </c>
      <c r="I33" s="32">
        <f t="shared" si="4"/>
        <v>5.0327262327026423</v>
      </c>
      <c r="J33" s="33">
        <f t="shared" si="5"/>
        <v>-4.1153953258299986E-10</v>
      </c>
      <c r="K33" s="33">
        <f t="shared" si="6"/>
        <v>2.4833651250972395E-12</v>
      </c>
      <c r="L33" s="32">
        <f t="shared" si="9"/>
        <v>4446.3552440259964</v>
      </c>
      <c r="M33" s="33">
        <f t="shared" si="7"/>
        <v>48.036439687746991</v>
      </c>
    </row>
    <row r="34" spans="1:14">
      <c r="A34" s="9" t="s">
        <v>56</v>
      </c>
      <c r="B34" s="11" t="s">
        <v>104</v>
      </c>
      <c r="E34" s="42">
        <f t="shared" si="2"/>
        <v>660</v>
      </c>
      <c r="F34" s="42">
        <f t="shared" si="3"/>
        <v>3674.6</v>
      </c>
      <c r="G34" s="42">
        <f>E34*'Data Summary'!$B$18</f>
        <v>3038.64</v>
      </c>
      <c r="H34" s="31">
        <f t="shared" si="8"/>
        <v>1486.9333333333334</v>
      </c>
      <c r="I34" s="32">
        <f t="shared" si="4"/>
        <v>4.9869273550398194</v>
      </c>
      <c r="J34" s="33">
        <f t="shared" si="5"/>
        <v>-2.8456952214700018E-10</v>
      </c>
      <c r="K34" s="33">
        <f t="shared" si="6"/>
        <v>1.6451656335132395E-12</v>
      </c>
      <c r="L34" s="32">
        <f t="shared" si="9"/>
        <v>3074.5459109280082</v>
      </c>
      <c r="M34" s="33">
        <f t="shared" si="7"/>
        <v>32.787754494750288</v>
      </c>
    </row>
    <row r="35" spans="1:14">
      <c r="A35" s="9" t="s">
        <v>20</v>
      </c>
      <c r="B35" s="11" t="s">
        <v>105</v>
      </c>
      <c r="E35" s="42">
        <f t="shared" si="2"/>
        <v>650</v>
      </c>
      <c r="F35" s="42">
        <f t="shared" si="3"/>
        <v>3619.2</v>
      </c>
      <c r="G35" s="42">
        <f>E35*'Data Summary'!$B$18</f>
        <v>2992.6</v>
      </c>
      <c r="H35" s="31">
        <f t="shared" si="8"/>
        <v>1450.1166666666666</v>
      </c>
      <c r="I35" s="32">
        <f t="shared" si="4"/>
        <v>4.9223695739168374</v>
      </c>
      <c r="J35" s="33">
        <f t="shared" si="5"/>
        <v>-1.9941353506199989E-10</v>
      </c>
      <c r="K35" s="33">
        <f t="shared" si="6"/>
        <v>1.1007123005803399E-12</v>
      </c>
      <c r="L35" s="32">
        <f t="shared" si="9"/>
        <v>2154.5036312492325</v>
      </c>
      <c r="M35" s="33">
        <f t="shared" si="7"/>
        <v>22.675703900372277</v>
      </c>
      <c r="N35" s="3"/>
    </row>
    <row r="36" spans="1:14">
      <c r="A36" s="9" t="s">
        <v>21</v>
      </c>
      <c r="B36" s="11" t="s">
        <v>106</v>
      </c>
      <c r="E36" s="42">
        <f t="shared" si="2"/>
        <v>640</v>
      </c>
      <c r="F36" s="42">
        <f t="shared" si="3"/>
        <v>3564</v>
      </c>
      <c r="G36" s="42">
        <f>E36*'Data Summary'!$B$18</f>
        <v>2946.56</v>
      </c>
      <c r="H36" s="31">
        <f t="shared" si="8"/>
        <v>1385.2166666666667</v>
      </c>
      <c r="I36" s="32">
        <f t="shared" si="4"/>
        <v>4.8105497491335534</v>
      </c>
      <c r="J36" s="33">
        <f t="shared" si="5"/>
        <v>-1.4236320530500002E-10</v>
      </c>
      <c r="K36" s="33">
        <f t="shared" si="6"/>
        <v>8.4075624800860084E-13</v>
      </c>
      <c r="L36" s="32">
        <f t="shared" si="9"/>
        <v>1538.1204825968271</v>
      </c>
      <c r="M36" s="33">
        <f t="shared" si="7"/>
        <v>16.507486936525762</v>
      </c>
      <c r="N36" s="3"/>
    </row>
    <row r="37" spans="1:14">
      <c r="A37" s="9" t="s">
        <v>22</v>
      </c>
      <c r="B37" s="11" t="s">
        <v>107</v>
      </c>
      <c r="E37" s="42">
        <f t="shared" si="2"/>
        <v>630</v>
      </c>
      <c r="F37" s="42">
        <f t="shared" si="3"/>
        <v>3508.4</v>
      </c>
      <c r="G37" s="42">
        <f>E37*'Data Summary'!$B$18</f>
        <v>2900.52</v>
      </c>
      <c r="H37" s="31">
        <f t="shared" si="8"/>
        <v>1286.5166666666667</v>
      </c>
      <c r="I37" s="32">
        <f t="shared" si="4"/>
        <v>4.6336031096521184</v>
      </c>
      <c r="J37" s="33">
        <f t="shared" si="5"/>
        <v>-9.9258841239999952E-11</v>
      </c>
      <c r="K37" s="33">
        <f t="shared" si="6"/>
        <v>6.1158152031608188E-13</v>
      </c>
      <c r="L37" s="32">
        <f t="shared" si="9"/>
        <v>1072.4123305806777</v>
      </c>
      <c r="M37" s="33">
        <f t="shared" si="7"/>
        <v>11.662576815002483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3453.2</v>
      </c>
      <c r="G38" s="42">
        <f>E38*'Data Summary'!$B$18</f>
        <v>2854.48</v>
      </c>
      <c r="H38" s="31">
        <f t="shared" si="8"/>
        <v>1091.0166666666667</v>
      </c>
      <c r="I38" s="32">
        <f t="shared" si="4"/>
        <v>4.2673502056636714</v>
      </c>
      <c r="J38" s="33">
        <f t="shared" si="5"/>
        <v>-7.1623844422000022E-11</v>
      </c>
      <c r="K38" s="33">
        <f t="shared" si="6"/>
        <v>4.5583853638259498E-13</v>
      </c>
      <c r="L38" s="32">
        <f t="shared" si="9"/>
        <v>773.83830963756418</v>
      </c>
      <c r="M38" s="33">
        <f t="shared" si="7"/>
        <v>8.5054821554227527</v>
      </c>
    </row>
    <row r="39" spans="1:14">
      <c r="A39" s="65"/>
      <c r="B39" s="66"/>
      <c r="E39" s="42">
        <f t="shared" si="2"/>
        <v>610</v>
      </c>
      <c r="F39" s="42">
        <f t="shared" si="3"/>
        <v>3397.6</v>
      </c>
      <c r="G39" s="42">
        <f>E39*'Data Summary'!$B$18</f>
        <v>2808.44</v>
      </c>
      <c r="H39" s="31">
        <f t="shared" si="8"/>
        <v>634.73333333333335</v>
      </c>
      <c r="I39" s="32">
        <f t="shared" si="4"/>
        <v>3.2551668330687922</v>
      </c>
      <c r="J39" s="33">
        <f t="shared" si="5"/>
        <v>-4.9381014929999989E-11</v>
      </c>
      <c r="K39" s="33">
        <f t="shared" si="6"/>
        <v>4.1016074702994841E-13</v>
      </c>
      <c r="L39" s="32">
        <f t="shared" si="9"/>
        <v>533.52234063941148</v>
      </c>
      <c r="M39" s="33">
        <f t="shared" si="7"/>
        <v>6.51889139359601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3342.2</v>
      </c>
      <c r="G40" s="42">
        <f>E40*'Data Summary'!$B$18</f>
        <v>2762.4</v>
      </c>
      <c r="H40" s="31">
        <f t="shared" si="8"/>
        <v>459.96666666666664</v>
      </c>
      <c r="I40" s="32">
        <f t="shared" si="4"/>
        <v>2.7711810558757155</v>
      </c>
      <c r="J40" s="33">
        <f t="shared" si="5"/>
        <v>-3.5672655340000021E-11</v>
      </c>
      <c r="K40" s="33">
        <f t="shared" si="6"/>
        <v>2.2338404990590689E-13</v>
      </c>
      <c r="L40" s="32">
        <f t="shared" si="9"/>
        <v>385.41448774997502</v>
      </c>
      <c r="M40" s="33">
        <f t="shared" si="7"/>
        <v>4.2134980389577024</v>
      </c>
      <c r="N40" s="3"/>
    </row>
    <row r="41" spans="1:14">
      <c r="A41" s="9" t="s">
        <v>56</v>
      </c>
      <c r="B41" s="11" t="s">
        <v>108</v>
      </c>
      <c r="E41" s="42">
        <f t="shared" si="2"/>
        <v>590</v>
      </c>
      <c r="F41" s="42">
        <f t="shared" si="3"/>
        <v>3286.4</v>
      </c>
      <c r="G41" s="42">
        <f>E41*'Data Summary'!$B$18</f>
        <v>2716.36</v>
      </c>
      <c r="H41" s="31">
        <f t="shared" si="8"/>
        <v>221.83333333333334</v>
      </c>
      <c r="I41" s="32">
        <f t="shared" si="4"/>
        <v>1.9244046698481412</v>
      </c>
      <c r="J41" s="33">
        <f t="shared" si="5"/>
        <v>-2.4971313959999993E-11</v>
      </c>
      <c r="K41" s="33">
        <f t="shared" si="6"/>
        <v>1.9390296851506466E-13</v>
      </c>
      <c r="L41" s="32">
        <f t="shared" si="9"/>
        <v>269.79505973432231</v>
      </c>
      <c r="M41" s="33">
        <f t="shared" si="7"/>
        <v>3.1990837062248434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3231</v>
      </c>
      <c r="G42" s="42">
        <f>E42*'Data Summary'!$B$18</f>
        <v>2670.32</v>
      </c>
      <c r="H42" s="31">
        <f t="shared" si="8"/>
        <v>40.116666666666667</v>
      </c>
      <c r="I42" s="32">
        <f t="shared" si="4"/>
        <v>0.81972217515719581</v>
      </c>
      <c r="J42" s="33">
        <f t="shared" si="5"/>
        <v>-1.7635102588500012E-11</v>
      </c>
      <c r="K42" s="33">
        <f t="shared" si="6"/>
        <v>1.3736209756441534E-13</v>
      </c>
      <c r="L42" s="32">
        <f t="shared" si="9"/>
        <v>190.53316793447837</v>
      </c>
      <c r="M42" s="33">
        <f t="shared" si="7"/>
        <v>2.2622489233131873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3175.6</v>
      </c>
      <c r="G43" s="42">
        <f>E43*'Data Summary'!$B$18</f>
        <v>2624.28</v>
      </c>
      <c r="H43" s="31">
        <f t="shared" si="8"/>
        <v>0.71666666666666667</v>
      </c>
      <c r="I43" s="32">
        <f t="shared" si="4"/>
        <v>0.11666666666666667</v>
      </c>
      <c r="J43" s="33">
        <f t="shared" si="5"/>
        <v>-1.2493046759999996E-11</v>
      </c>
      <c r="K43" s="33">
        <f t="shared" si="6"/>
        <v>1.2140357444976069E-13</v>
      </c>
      <c r="L43" s="32">
        <f t="shared" si="9"/>
        <v>134.9773705251144</v>
      </c>
      <c r="M43" s="33">
        <f t="shared" si="7"/>
        <v>1.7842414453422366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3120.2</v>
      </c>
      <c r="G44" s="42">
        <f>E44*'Data Summary'!$B$18</f>
        <v>2578.2400000000002</v>
      </c>
      <c r="H44" s="31">
        <f t="shared" si="8"/>
        <v>6.6666666666666666E-2</v>
      </c>
      <c r="I44" s="32">
        <f t="shared" si="4"/>
        <v>4.0824829046386304E-2</v>
      </c>
      <c r="J44" s="33">
        <f t="shared" si="5"/>
        <v>-9.3166363950000003E-12</v>
      </c>
      <c r="K44" s="33">
        <f t="shared" si="6"/>
        <v>1.0327620716968736E-13</v>
      </c>
      <c r="L44" s="32">
        <f t="shared" si="9"/>
        <v>100.65879900186026</v>
      </c>
      <c r="M44" s="33">
        <f t="shared" si="7"/>
        <v>1.4348167752736112</v>
      </c>
      <c r="N44" s="3"/>
    </row>
    <row r="45" spans="1:14">
      <c r="A45" s="9" t="s">
        <v>13</v>
      </c>
      <c r="B45" s="11" t="s">
        <v>109</v>
      </c>
      <c r="E45" s="42">
        <f t="shared" si="2"/>
        <v>550</v>
      </c>
      <c r="F45" s="42">
        <f t="shared" si="3"/>
        <v>3064.8</v>
      </c>
      <c r="G45" s="42">
        <f>E45*'Data Summary'!$B$18</f>
        <v>2532.2000000000003</v>
      </c>
      <c r="H45" s="31">
        <f t="shared" si="8"/>
        <v>1.6666666666666666E-2</v>
      </c>
      <c r="I45" s="32">
        <f t="shared" si="4"/>
        <v>2.8867513459481291E-2</v>
      </c>
      <c r="J45" s="33">
        <f t="shared" si="5"/>
        <v>-6.7973359679999981E-12</v>
      </c>
      <c r="K45" s="33">
        <f t="shared" si="6"/>
        <v>1.4772112769227624E-13</v>
      </c>
      <c r="L45" s="32">
        <f t="shared" si="9"/>
        <v>73.439774393065917</v>
      </c>
      <c r="M45" s="33">
        <f t="shared" si="7"/>
        <v>1.7263698973282704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700,13456.7358269552,152.768678062297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690,9206.18371007855,97.9749078907648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974</v>
      </c>
      <c r="L50" s="35" t="str">
        <f t="shared" si="10"/>
        <v>680,6438.82218749535,69.9431331726064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670,4446.355244026,48.036439687747</v>
      </c>
    </row>
    <row r="52" spans="1:14">
      <c r="E52" s="8" t="s">
        <v>78</v>
      </c>
      <c r="F52" s="30">
        <f>EXP(INDEX(LINEST(LN(L30:L45),E30:E45),1,2))</f>
        <v>3.2622866063276759E-7</v>
      </c>
      <c r="L52" s="35" t="str">
        <f t="shared" si="10"/>
        <v>660,3074.54591092801,32.7877544947503</v>
      </c>
    </row>
    <row r="53" spans="1:14">
      <c r="E53" s="8" t="s">
        <v>79</v>
      </c>
      <c r="F53" s="30">
        <f>INDEX(LINEST(LN(L30:L45),E30:E45),1)</f>
        <v>3.4834367534128524E-2</v>
      </c>
      <c r="L53" s="35" t="str">
        <f t="shared" si="10"/>
        <v>650,2154.50363124923,22.6757039003723</v>
      </c>
      <c r="N53" s="3"/>
    </row>
    <row r="54" spans="1:14">
      <c r="L54" s="35" t="str">
        <f t="shared" si="10"/>
        <v>640,1538.12048259683,16.5074869365258</v>
      </c>
      <c r="N54" s="3"/>
    </row>
    <row r="55" spans="1:14">
      <c r="L55" s="35" t="str">
        <f t="shared" si="10"/>
        <v>630,1072.41233058068,11.6625768150025</v>
      </c>
      <c r="N55" s="3"/>
    </row>
    <row r="56" spans="1:14">
      <c r="L56" s="35" t="str">
        <f t="shared" si="10"/>
        <v>620,773.838309637564,8.50548215542275</v>
      </c>
      <c r="N56" s="3"/>
    </row>
    <row r="57" spans="1:14">
      <c r="L57" s="35" t="str">
        <f t="shared" si="10"/>
        <v>610,533.522340639411,6.51889139359601</v>
      </c>
      <c r="N57" s="3"/>
    </row>
    <row r="58" spans="1:14">
      <c r="L58" s="35" t="str">
        <f t="shared" si="10"/>
        <v>600,385.414487749975,4.2134980389577</v>
      </c>
      <c r="N58" s="3"/>
    </row>
    <row r="59" spans="1:14">
      <c r="L59" s="35" t="str">
        <f t="shared" si="10"/>
        <v>590,269.795059734322,3.19908370622484</v>
      </c>
      <c r="N59" s="3"/>
    </row>
    <row r="60" spans="1:14">
      <c r="L60" s="35" t="str">
        <f t="shared" si="10"/>
        <v>580,190.533167934478,2.26224892331319</v>
      </c>
    </row>
    <row r="61" spans="1:14">
      <c r="L61" s="35" t="str">
        <f t="shared" si="10"/>
        <v>570,134.977370525114,1.78424144534224</v>
      </c>
    </row>
    <row r="62" spans="1:14">
      <c r="L62" s="35" t="str">
        <f t="shared" si="10"/>
        <v>560,100.65879900186,1.43481677527361</v>
      </c>
    </row>
    <row r="63" spans="1:14">
      <c r="L63" s="35" t="str">
        <f t="shared" si="10"/>
        <v>550,73.4397743930659,1.72636989732827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2018-07-12T14:30:53Z</dcterms:modified>
</cp:coreProperties>
</file>