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BFCB9372-6A15-4D49-8C05-2E2F3771D1DB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M32" i="1"/>
  <c r="J33" i="1"/>
  <c r="K33" i="1"/>
  <c r="J34" i="1"/>
  <c r="L34" i="1" s="1"/>
  <c r="K34" i="1"/>
  <c r="M34" i="1"/>
  <c r="J35" i="1"/>
  <c r="K35" i="1"/>
  <c r="J36" i="1"/>
  <c r="L36" i="1" s="1"/>
  <c r="K36" i="1"/>
  <c r="M36" i="1"/>
  <c r="J37" i="1"/>
  <c r="K37" i="1"/>
  <c r="J38" i="1"/>
  <c r="L38" i="1" s="1"/>
  <c r="K38" i="1"/>
  <c r="M38" i="1"/>
  <c r="J39" i="1"/>
  <c r="K39" i="1"/>
  <c r="J40" i="1"/>
  <c r="L40" i="1" s="1"/>
  <c r="K40" i="1"/>
  <c r="M40" i="1"/>
  <c r="J41" i="1"/>
  <c r="K41" i="1"/>
  <c r="J42" i="1"/>
  <c r="L42" i="1" s="1"/>
  <c r="K42" i="1"/>
  <c r="M42" i="1"/>
  <c r="J43" i="1"/>
  <c r="K43" i="1"/>
  <c r="J44" i="1"/>
  <c r="L44" i="1" s="1"/>
  <c r="K44" i="1"/>
  <c r="M44" i="1"/>
  <c r="J45" i="1"/>
  <c r="L45" i="1"/>
  <c r="K45" i="1"/>
  <c r="K30" i="1"/>
  <c r="J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1" i="1" l="1"/>
  <c r="L43" i="1"/>
  <c r="L41" i="1"/>
  <c r="L39" i="1"/>
  <c r="L37" i="1"/>
  <c r="L35" i="1"/>
  <c r="L33" i="1"/>
  <c r="L58" i="1"/>
  <c r="L56" i="1"/>
  <c r="L54" i="1"/>
  <c r="L49" i="1"/>
  <c r="L62" i="1"/>
  <c r="L60" i="1"/>
  <c r="L52" i="1"/>
  <c r="M30" i="1"/>
  <c r="L48" i="1" s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32" i="1"/>
  <c r="L50" i="1" s="1"/>
  <c r="F52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<sst xmlns="http://schemas.openxmlformats.org/spreadsheetml/2006/main" count="456" uniqueCount="110">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</sst>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196.11084430402784</c:v>
                  </c:pt>
                  <c:pt idx="1">
                    <c:v>135.53944299137677</c:v>
                  </c:pt>
                  <c:pt idx="2">
                    <c:v>95.452995150151025</c:v>
                  </c:pt>
                  <c:pt idx="3">
                    <c:v>69.144194014164455</c:v>
                  </c:pt>
                  <c:pt idx="4">
                    <c:v>49.530062431113677</c:v>
                  </c:pt>
                  <c:pt idx="5">
                    <c:v>33.980367884198557</c:v>
                  </c:pt>
                  <c:pt idx="6">
                    <c:v>23.572488375169208</c:v>
                  </c:pt>
                  <c:pt idx="7">
                    <c:v>16.998620168611811</c:v>
                  </c:pt>
                  <c:pt idx="8">
                    <c:v>12.511656262447351</c:v>
                  </c:pt>
                  <c:pt idx="9">
                    <c:v>8.8525113255231052</c:v>
                  </c:pt>
                  <c:pt idx="10">
                    <c:v>6.4473713681712068</c:v>
                  </c:pt>
                  <c:pt idx="11">
                    <c:v>4.6406361018100171</c:v>
                  </c:pt>
                  <c:pt idx="12">
                    <c:v>3.5153147452553046</c:v>
                  </c:pt>
                  <c:pt idx="13">
                    <c:v>2.5037021372650061</c:v>
                  </c:pt>
                  <c:pt idx="14">
                    <c:v>1.9970774304654497</c:v>
                  </c:pt>
                  <c:pt idx="15">
                    <c:v>1.5378113762678334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196.11084430402784</c:v>
                  </c:pt>
                  <c:pt idx="1">
                    <c:v>135.53944299137677</c:v>
                  </c:pt>
                  <c:pt idx="2">
                    <c:v>95.452995150151025</c:v>
                  </c:pt>
                  <c:pt idx="3">
                    <c:v>69.144194014164455</c:v>
                  </c:pt>
                  <c:pt idx="4">
                    <c:v>49.530062431113677</c:v>
                  </c:pt>
                  <c:pt idx="5">
                    <c:v>33.980367884198557</c:v>
                  </c:pt>
                  <c:pt idx="6">
                    <c:v>23.572488375169208</c:v>
                  </c:pt>
                  <c:pt idx="7">
                    <c:v>16.998620168611811</c:v>
                  </c:pt>
                  <c:pt idx="8">
                    <c:v>12.511656262447351</c:v>
                  </c:pt>
                  <c:pt idx="9">
                    <c:v>8.8525113255231052</c:v>
                  </c:pt>
                  <c:pt idx="10">
                    <c:v>6.4473713681712068</c:v>
                  </c:pt>
                  <c:pt idx="11">
                    <c:v>4.6406361018100171</c:v>
                  </c:pt>
                  <c:pt idx="12">
                    <c:v>3.5153147452553046</c:v>
                  </c:pt>
                  <c:pt idx="13">
                    <c:v>2.5037021372650061</c:v>
                  </c:pt>
                  <c:pt idx="14">
                    <c:v>1.9970774304654497</c:v>
                  </c:pt>
                  <c:pt idx="15">
                    <c:v>1.5378113762678334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17420.990056888397</c:v>
                </c:pt>
                <c:pt idx="1">
                  <c:v>12412.947681027441</c:v>
                </c:pt>
                <c:pt idx="2">
                  <c:v>8756.8677143166005</c:v>
                </c:pt>
                <c:pt idx="3">
                  <c:v>6126.3787853365411</c:v>
                </c:pt>
                <c:pt idx="4">
                  <c:v>4320.5773972238467</c:v>
                </c:pt>
                <c:pt idx="5">
                  <c:v>3078.3112334774773</c:v>
                </c:pt>
                <c:pt idx="6">
                  <c:v>2201.5654936909386</c:v>
                </c:pt>
                <c:pt idx="7">
                  <c:v>1556.7888786377437</c:v>
                </c:pt>
                <c:pt idx="8">
                  <c:v>1107.3231424602902</c:v>
                </c:pt>
                <c:pt idx="9">
                  <c:v>789.97763598985296</c:v>
                </c:pt>
                <c:pt idx="10">
                  <c:v>567.60384012735403</c:v>
                </c:pt>
                <c:pt idx="11">
                  <c:v>412.1051974166665</c:v>
                </c:pt>
                <c:pt idx="12">
                  <c:v>292.17787790246769</c:v>
                </c:pt>
                <c:pt idx="13">
                  <c:v>215.11109767306286</c:v>
                </c:pt>
                <c:pt idx="14">
                  <c:v>154.01429478817425</c:v>
                </c:pt>
                <c:pt idx="15">
                  <c:v>106.47542028973602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0-F440-84E7-306E68B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50256"/>
        <c:axId val="21399039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5.0951229403987668</c:v>
                  </c:pt>
                  <c:pt idx="1">
                    <c:v>5.0704207583460628</c:v>
                  </c:pt>
                  <c:pt idx="2">
                    <c:v>5.0409985783242064</c:v>
                  </c:pt>
                  <c:pt idx="3">
                    <c:v>4.8962287074395894</c:v>
                  </c:pt>
                  <c:pt idx="4">
                    <c:v>4.8156284924999957</c:v>
                  </c:pt>
                  <c:pt idx="5">
                    <c:v>4.7679776751900915</c:v>
                  </c:pt>
                  <c:pt idx="6">
                    <c:v>4.6982857393829169</c:v>
                  </c:pt>
                  <c:pt idx="7">
                    <c:v>4.6176292618615449</c:v>
                  </c:pt>
                  <c:pt idx="8">
                    <c:v>4.4599451914918316</c:v>
                  </c:pt>
                  <c:pt idx="9">
                    <c:v>4.1429994502104925</c:v>
                  </c:pt>
                  <c:pt idx="10">
                    <c:v>3.1965693415841234</c:v>
                  </c:pt>
                  <c:pt idx="11">
                    <c:v>2.7643564651952297</c:v>
                  </c:pt>
                  <c:pt idx="12">
                    <c:v>2.076990343956584</c:v>
                  </c:pt>
                  <c:pt idx="13">
                    <c:v>1.0563301251660551</c:v>
                  </c:pt>
                  <c:pt idx="14">
                    <c:v>0.27638539919628335</c:v>
                  </c:pt>
                  <c:pt idx="15">
                    <c:v>0.23511226632776475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5.0951229403987668</c:v>
                  </c:pt>
                  <c:pt idx="1">
                    <c:v>5.0704207583460628</c:v>
                  </c:pt>
                  <c:pt idx="2">
                    <c:v>5.0409985783242064</c:v>
                  </c:pt>
                  <c:pt idx="3">
                    <c:v>4.8962287074395894</c:v>
                  </c:pt>
                  <c:pt idx="4">
                    <c:v>4.8156284924999957</c:v>
                  </c:pt>
                  <c:pt idx="5">
                    <c:v>4.7679776751900915</c:v>
                  </c:pt>
                  <c:pt idx="6">
                    <c:v>4.6982857393829169</c:v>
                  </c:pt>
                  <c:pt idx="7">
                    <c:v>4.6176292618615449</c:v>
                  </c:pt>
                  <c:pt idx="8">
                    <c:v>4.4599451914918316</c:v>
                  </c:pt>
                  <c:pt idx="9">
                    <c:v>4.1429994502104925</c:v>
                  </c:pt>
                  <c:pt idx="10">
                    <c:v>3.1965693415841234</c:v>
                  </c:pt>
                  <c:pt idx="11">
                    <c:v>2.7643564651952297</c:v>
                  </c:pt>
                  <c:pt idx="12">
                    <c:v>2.076990343956584</c:v>
                  </c:pt>
                  <c:pt idx="13">
                    <c:v>1.0563301251660551</c:v>
                  </c:pt>
                  <c:pt idx="14">
                    <c:v>0.27638539919628335</c:v>
                  </c:pt>
                  <c:pt idx="15">
                    <c:v>0.23511226632776475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1547.5833333333333</c:v>
                </c:pt>
                <c:pt idx="1">
                  <c:v>1533.65</c:v>
                </c:pt>
                <c:pt idx="2">
                  <c:v>1514.6</c:v>
                </c:pt>
                <c:pt idx="3">
                  <c:v>1429.1833333333334</c:v>
                </c:pt>
                <c:pt idx="4">
                  <c:v>1384.3833333333334</c:v>
                </c:pt>
                <c:pt idx="5">
                  <c:v>1358.05</c:v>
                </c:pt>
                <c:pt idx="6">
                  <c:v>1319.6666666666667</c:v>
                </c:pt>
                <c:pt idx="7">
                  <c:v>1275.0166666666667</c:v>
                </c:pt>
                <c:pt idx="8">
                  <c:v>1191.1333333333334</c:v>
                </c:pt>
                <c:pt idx="9">
                  <c:v>1027.8</c:v>
                </c:pt>
                <c:pt idx="10">
                  <c:v>611.25</c:v>
                </c:pt>
                <c:pt idx="11">
                  <c:v>457.5</c:v>
                </c:pt>
                <c:pt idx="12">
                  <c:v>258.06666666666666</c:v>
                </c:pt>
                <c:pt idx="13">
                  <c:v>66.38333333333334</c:v>
                </c:pt>
                <c:pt idx="14">
                  <c:v>4.2833333333333332</c:v>
                </c:pt>
                <c:pt idx="15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0-F440-84E7-306E68B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90128"/>
        <c:axId val="2139811424"/>
      </c:scatterChart>
      <c:valAx>
        <c:axId val="-20993502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03920"/>
        <c:crosses val="autoZero"/>
        <c:crossBetween val="midCat"/>
      </c:valAx>
      <c:valAx>
        <c:axId val="213990392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50256"/>
        <c:crosses val="autoZero"/>
        <c:crossBetween val="midCat"/>
      </c:valAx>
      <c:valAx>
        <c:axId val="2139811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21590128"/>
        <c:crosses val="max"/>
        <c:crossBetween val="midCat"/>
      </c:valAx>
      <c:valAx>
        <c:axId val="-212159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81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1_QC5_20171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3.9699443749999972E-12</v>
          </cell>
          <cell r="B7">
            <v>5.6501682002688948E-14</v>
          </cell>
          <cell r="C7">
            <v>-5.163656244999999E-12</v>
          </cell>
          <cell r="D7">
            <v>8.6282093899804304E-14</v>
          </cell>
        </row>
      </sheetData>
      <sheetData sheetId="2">
        <row r="7">
          <cell r="A7">
            <v>3.9688074849999965E-12</v>
          </cell>
          <cell r="B7">
            <v>6.8833841345359623E-14</v>
          </cell>
          <cell r="C7">
            <v>-9.2427398800000105E-12</v>
          </cell>
          <cell r="D7">
            <v>1.0225465153792049E-13</v>
          </cell>
        </row>
      </sheetData>
      <sheetData sheetId="3">
        <row r="7">
          <cell r="A7">
            <v>4.2894044600000013E-12</v>
          </cell>
          <cell r="B7">
            <v>5.7410236297745754E-14</v>
          </cell>
          <cell r="C7">
            <v>-1.4163106454999999E-11</v>
          </cell>
          <cell r="D7">
            <v>1.2337018847642549E-13</v>
          </cell>
        </row>
      </sheetData>
      <sheetData sheetId="4">
        <row r="7">
          <cell r="A7">
            <v>4.187086230000001E-12</v>
          </cell>
          <cell r="B7">
            <v>7.3479374720900783E-14</v>
          </cell>
          <cell r="C7">
            <v>-2.0876313750000003E-11</v>
          </cell>
          <cell r="D7">
            <v>1.8599521045992656E-13</v>
          </cell>
        </row>
      </sheetData>
      <sheetData sheetId="5">
        <row r="7">
          <cell r="A7">
            <v>4.562252835000002E-12</v>
          </cell>
          <cell r="B7">
            <v>7.468571590336658E-14</v>
          </cell>
          <cell r="C7">
            <v>-3.0788669249999991E-11</v>
          </cell>
          <cell r="D7">
            <v>2.2705462480565731E-13</v>
          </cell>
        </row>
      </sheetData>
      <sheetData sheetId="6">
        <row r="7">
          <cell r="A7">
            <v>4.2791727034999968E-12</v>
          </cell>
          <cell r="B7">
            <v>9.5801159049989679E-14</v>
          </cell>
          <cell r="C7">
            <v>-4.4410626050000016E-11</v>
          </cell>
          <cell r="D7">
            <v>3.2321000289821927E-13</v>
          </cell>
        </row>
      </sheetData>
      <sheetData sheetId="7">
        <row r="7">
          <cell r="A7">
            <v>4.1848125550000003E-12</v>
          </cell>
          <cell r="B7">
            <v>1.0921238622438552E-13</v>
          </cell>
          <cell r="C7">
            <v>-6.3580500849999947E-11</v>
          </cell>
          <cell r="D7">
            <v>4.385878031917402E-13</v>
          </cell>
        </row>
      </sheetData>
      <sheetData sheetId="8">
        <row r="7">
          <cell r="A7">
            <v>4.1609382350000033E-12</v>
          </cell>
          <cell r="B7">
            <v>1.0888962271636332E-13</v>
          </cell>
          <cell r="C7">
            <v>-9.0826687200000037E-11</v>
          </cell>
          <cell r="D7">
            <v>6.3906714820109855E-13</v>
          </cell>
        </row>
      </sheetData>
      <sheetData sheetId="9">
        <row r="7">
          <cell r="A7">
            <v>4.0563464314999983E-12</v>
          </cell>
          <cell r="B7">
            <v>8.7327350208574523E-14</v>
          </cell>
          <cell r="C7">
            <v>-1.2948703690000004E-10</v>
          </cell>
          <cell r="D7">
            <v>8.2005475271156473E-13</v>
          </cell>
        </row>
      </sheetData>
      <sheetData sheetId="10">
        <row r="7">
          <cell r="A7">
            <v>3.9858605135E-12</v>
          </cell>
          <cell r="B7">
            <v>8.6767311909578892E-14</v>
          </cell>
          <cell r="C7">
            <v>-1.84867303E-10</v>
          </cell>
          <cell r="D7">
            <v>1.0905031054291907E-12</v>
          </cell>
        </row>
      </sheetData>
      <sheetData sheetId="11">
        <row r="7">
          <cell r="A7">
            <v>3.6561686899999989E-12</v>
          </cell>
          <cell r="B7">
            <v>1.6879697304835541E-13</v>
          </cell>
          <cell r="C7">
            <v>-2.604053895E-10</v>
          </cell>
          <cell r="D7">
            <v>1.6774467829906035E-12</v>
          </cell>
        </row>
      </sheetData>
      <sheetData sheetId="12">
        <row r="7">
          <cell r="A7">
            <v>3.6595792399999999E-12</v>
          </cell>
          <cell r="B7">
            <v>9.3097366219666656E-13</v>
          </cell>
          <cell r="C7">
            <v>-3.6696519300000004E-10</v>
          </cell>
          <cell r="D7">
            <v>2.4589841640451613E-12</v>
          </cell>
        </row>
      </sheetData>
      <sheetData sheetId="13">
        <row r="7">
          <cell r="A7">
            <v>2.6830093695000001E-12</v>
          </cell>
          <cell r="B7">
            <v>1.1252067990916236E-12</v>
          </cell>
          <cell r="C7">
            <v>-5.2284576449999999E-10</v>
          </cell>
          <cell r="D7">
            <v>3.3939377782213595E-12</v>
          </cell>
        </row>
      </sheetData>
      <sheetData sheetId="14">
        <row r="7">
          <cell r="A7">
            <v>2.9592683790000019E-12</v>
          </cell>
          <cell r="B7">
            <v>2.0668572429779034E-13</v>
          </cell>
          <cell r="C7">
            <v>-7.482162814999995E-10</v>
          </cell>
          <cell r="D7">
            <v>4.6093793849897386E-12</v>
          </cell>
        </row>
      </sheetData>
      <sheetData sheetId="15">
        <row r="7">
          <cell r="A7">
            <v>2.6932411295000009E-12</v>
          </cell>
          <cell r="B7">
            <v>2.5795042071186417E-13</v>
          </cell>
          <cell r="C7">
            <v>-1.0621056235E-9</v>
          </cell>
          <cell r="D7">
            <v>6.5708809825771789E-12</v>
          </cell>
        </row>
      </sheetData>
      <sheetData sheetId="16">
        <row r="7">
          <cell r="A7">
            <v>1.704165634999999E-12</v>
          </cell>
          <cell r="B7">
            <v>4.5672825231812935E-13</v>
          </cell>
          <cell r="C7">
            <v>-1.4926911149999998E-9</v>
          </cell>
          <cell r="D7">
            <v>1.0084822866416336E-11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3892</v>
      </c>
      <c r="G6" s="14">
        <v>700</v>
      </c>
      <c r="H6" s="15"/>
      <c r="I6" s="16">
        <v>969</v>
      </c>
      <c r="J6" s="17">
        <v>22.3</v>
      </c>
      <c r="K6" s="18">
        <v>301</v>
      </c>
      <c r="L6" s="12">
        <f>SQRT(K6)</f>
        <v>17.349351572897472</v>
      </c>
      <c r="M6" s="14">
        <v>93156</v>
      </c>
      <c r="N6" s="23">
        <f>SQRT(M6)</f>
        <v>305.21467854610137</v>
      </c>
      <c r="O6" s="41">
        <f>'[1]700uA'!A7</f>
        <v>1.704165634999999E-12</v>
      </c>
      <c r="P6" s="12">
        <f>'[1]700uA'!B7</f>
        <v>4.5672825231812935E-13</v>
      </c>
      <c r="Q6" s="42">
        <f>'[1]700uA'!C7</f>
        <v>-1.4926911149999998E-9</v>
      </c>
      <c r="R6" s="42">
        <f>'[1]700uA'!D7</f>
        <v>1.0084822866416336E-11</v>
      </c>
    </row>
    <row r="7" spans="1:18">
      <c r="A7" s="9" t="s">
        <v>3</v>
      </c>
      <c r="B7" s="11">
        <v>4</v>
      </c>
      <c r="C7"/>
      <c r="D7"/>
      <c r="E7" s="44"/>
      <c r="F7" s="13">
        <v>3837.4</v>
      </c>
      <c r="G7" s="14">
        <v>690</v>
      </c>
      <c r="H7" s="15"/>
      <c r="I7" s="16"/>
      <c r="J7" s="17"/>
      <c r="K7" s="18">
        <v>267</v>
      </c>
      <c r="L7" s="12">
        <f t="shared" ref="L7:L21" si="0">SQRT(K7)</f>
        <v>16.340134638368191</v>
      </c>
      <c r="M7" s="18">
        <v>92286</v>
      </c>
      <c r="N7" s="23">
        <f t="shared" ref="N7:N21" si="1">SQRT(M7)</f>
        <v>303.78610896484389</v>
      </c>
      <c r="O7" s="41">
        <f>'[1]690uA'!A7</f>
        <v>2.6932411295000009E-12</v>
      </c>
      <c r="P7" s="42">
        <f>'[1]690uA'!B7</f>
        <v>2.5795042071186417E-13</v>
      </c>
      <c r="Q7" s="42">
        <f>'[1]690uA'!C7</f>
        <v>-1.0621056235E-9</v>
      </c>
      <c r="R7" s="42">
        <f>'[1]690uA'!D7</f>
        <v>6.5708809825771789E-12</v>
      </c>
    </row>
    <row r="8" spans="1:18">
      <c r="A8" s="9" t="s">
        <v>28</v>
      </c>
      <c r="B8" s="11">
        <v>500</v>
      </c>
      <c r="C8"/>
      <c r="D8"/>
      <c r="E8" s="44"/>
      <c r="F8" s="13">
        <v>3781.8</v>
      </c>
      <c r="G8" s="14">
        <v>680</v>
      </c>
      <c r="H8" s="15"/>
      <c r="I8" s="16"/>
      <c r="J8" s="17"/>
      <c r="K8" s="18">
        <v>303</v>
      </c>
      <c r="L8" s="12">
        <f t="shared" si="0"/>
        <v>17.406895185529212</v>
      </c>
      <c r="M8" s="14">
        <v>91179</v>
      </c>
      <c r="N8" s="23">
        <f t="shared" si="1"/>
        <v>301.95860643472309</v>
      </c>
      <c r="O8" s="41">
        <f>'[1]680uA'!A7</f>
        <v>2.9592683790000019E-12</v>
      </c>
      <c r="P8" s="42">
        <f>'[1]680uA'!B7</f>
        <v>2.0668572429779034E-13</v>
      </c>
      <c r="Q8" s="42">
        <f>'[1]680uA'!C7</f>
        <v>-7.482162814999995E-10</v>
      </c>
      <c r="R8" s="42">
        <f>'[1]680uA'!D7</f>
        <v>4.6093793849897386E-12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3726.4</v>
      </c>
      <c r="G9" s="14">
        <v>670</v>
      </c>
      <c r="H9" s="15"/>
      <c r="I9" s="16"/>
      <c r="J9" s="17"/>
      <c r="K9" s="18">
        <v>276</v>
      </c>
      <c r="L9" s="12">
        <f t="shared" si="0"/>
        <v>16.61324772583615</v>
      </c>
      <c r="M9" s="14">
        <v>86027</v>
      </c>
      <c r="N9" s="23">
        <f t="shared" si="1"/>
        <v>293.30359697760269</v>
      </c>
      <c r="O9" s="41">
        <f>'[1]670uA'!A7</f>
        <v>2.6830093695000001E-12</v>
      </c>
      <c r="P9" s="42">
        <f>'[1]670uA'!B7</f>
        <v>1.1252067990916236E-12</v>
      </c>
      <c r="Q9" s="42">
        <f>'[1]670uA'!C7</f>
        <v>-5.2284576449999999E-10</v>
      </c>
      <c r="R9" s="42">
        <f>'[1]670uA'!D7</f>
        <v>3.3939377782213595E-12</v>
      </c>
    </row>
    <row r="10" spans="1:18">
      <c r="A10" s="54" t="s">
        <v>23</v>
      </c>
      <c r="B10" s="55"/>
      <c r="C10" s="4"/>
      <c r="D10" s="6"/>
      <c r="E10" s="44"/>
      <c r="F10" s="13">
        <v>3670.8</v>
      </c>
      <c r="G10" s="14">
        <v>660</v>
      </c>
      <c r="H10" s="15"/>
      <c r="I10" s="16"/>
      <c r="J10" s="17"/>
      <c r="K10" s="18">
        <v>211</v>
      </c>
      <c r="L10" s="12">
        <f t="shared" si="0"/>
        <v>14.52583904633395</v>
      </c>
      <c r="M10" s="14">
        <v>83274</v>
      </c>
      <c r="N10" s="23">
        <f t="shared" si="1"/>
        <v>288.57234794761609</v>
      </c>
      <c r="O10" s="41">
        <f>'[1]660uA'!A7</f>
        <v>3.6595792399999999E-12</v>
      </c>
      <c r="P10" s="42">
        <f>'[1]660uA'!B7</f>
        <v>9.3097366219666656E-13</v>
      </c>
      <c r="Q10" s="42">
        <f>'[1]660uA'!C7</f>
        <v>-3.6696519300000004E-10</v>
      </c>
      <c r="R10" s="42">
        <f>'[1]660uA'!D7</f>
        <v>2.4589841640451613E-12</v>
      </c>
    </row>
    <row r="11" spans="1:18">
      <c r="A11" s="56"/>
      <c r="B11" s="57"/>
      <c r="C11" s="4"/>
      <c r="D11" s="6"/>
      <c r="E11" s="44"/>
      <c r="F11" s="13">
        <v>3616</v>
      </c>
      <c r="G11" s="14">
        <v>650</v>
      </c>
      <c r="H11" s="15"/>
      <c r="I11" s="16"/>
      <c r="J11" s="17"/>
      <c r="K11" s="18">
        <v>179</v>
      </c>
      <c r="L11" s="12">
        <f t="shared" si="0"/>
        <v>13.379088160259652</v>
      </c>
      <c r="M11" s="14">
        <v>81662</v>
      </c>
      <c r="N11" s="23">
        <f t="shared" si="1"/>
        <v>285.76563824224911</v>
      </c>
      <c r="O11" s="41">
        <f>'[1]650uA'!A7</f>
        <v>3.6561686899999989E-12</v>
      </c>
      <c r="P11" s="42">
        <f>'[1]650uA'!B7</f>
        <v>1.6879697304835541E-13</v>
      </c>
      <c r="Q11" s="42">
        <f>'[1]650uA'!C7</f>
        <v>-2.604053895E-10</v>
      </c>
      <c r="R11" s="42">
        <f>'[1]650uA'!D7</f>
        <v>1.6774467829906035E-12</v>
      </c>
    </row>
    <row r="12" spans="1:18">
      <c r="A12" s="9" t="s">
        <v>57</v>
      </c>
      <c r="B12" s="11" t="s">
        <v>97</v>
      </c>
      <c r="C12" s="4"/>
      <c r="D12" s="6"/>
      <c r="E12" s="44"/>
      <c r="F12" s="13">
        <v>3560.4</v>
      </c>
      <c r="G12" s="14">
        <v>640</v>
      </c>
      <c r="H12" s="15"/>
      <c r="I12" s="16"/>
      <c r="J12" s="17"/>
      <c r="K12" s="18">
        <v>143</v>
      </c>
      <c r="L12" s="12">
        <f t="shared" si="0"/>
        <v>11.958260743101398</v>
      </c>
      <c r="M12" s="14">
        <v>79323</v>
      </c>
      <c r="N12" s="23">
        <f>SQRT(M12)</f>
        <v>281.64339154327763</v>
      </c>
      <c r="O12" s="41">
        <f>'[1]640uA'!A7</f>
        <v>3.9858605135E-12</v>
      </c>
      <c r="P12" s="42">
        <f>'[1]640uA'!B7</f>
        <v>8.6767311909578892E-14</v>
      </c>
      <c r="Q12" s="42">
        <f>'[1]640uA'!C7</f>
        <v>-1.84867303E-10</v>
      </c>
      <c r="R12" s="42">
        <f>'[1]640uA'!D7</f>
        <v>1.0905031054291907E-12</v>
      </c>
    </row>
    <row r="13" spans="1:18">
      <c r="A13" s="9" t="s">
        <v>45</v>
      </c>
      <c r="B13" s="11" t="s">
        <v>98</v>
      </c>
      <c r="C13" s="4"/>
      <c r="D13" s="6"/>
      <c r="E13" s="44"/>
      <c r="F13" s="13">
        <v>3504.4</v>
      </c>
      <c r="G13" s="14">
        <v>630</v>
      </c>
      <c r="H13" s="15"/>
      <c r="I13" s="16"/>
      <c r="J13" s="17"/>
      <c r="K13" s="18">
        <v>130</v>
      </c>
      <c r="L13" s="12">
        <f t="shared" si="0"/>
        <v>11.401754250991379</v>
      </c>
      <c r="M13" s="14">
        <v>76631</v>
      </c>
      <c r="N13" s="23">
        <f t="shared" si="1"/>
        <v>276.82304817337734</v>
      </c>
      <c r="O13" s="41">
        <f>'[1]630uA'!A7</f>
        <v>4.0563464314999983E-12</v>
      </c>
      <c r="P13" s="42">
        <f>'[1]630uA'!B7</f>
        <v>8.7327350208574523E-14</v>
      </c>
      <c r="Q13" s="42">
        <f>'[1]630uA'!C7</f>
        <v>-1.2948703690000004E-10</v>
      </c>
      <c r="R13" s="42">
        <f>'[1]630uA'!D7</f>
        <v>8.2005475271156473E-13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3449.6</v>
      </c>
      <c r="G14" s="14">
        <v>620</v>
      </c>
      <c r="H14" s="15"/>
      <c r="I14" s="16"/>
      <c r="J14" s="17"/>
      <c r="K14" s="18">
        <v>70</v>
      </c>
      <c r="L14" s="12">
        <f t="shared" si="0"/>
        <v>8.3666002653407556</v>
      </c>
      <c r="M14" s="14">
        <v>71538</v>
      </c>
      <c r="N14" s="23">
        <f t="shared" si="1"/>
        <v>267.4658856751642</v>
      </c>
      <c r="O14" s="41">
        <f>'[1]620uA'!A7</f>
        <v>4.1609382350000033E-12</v>
      </c>
      <c r="P14" s="42">
        <f>'[1]620uA'!B7</f>
        <v>1.0888962271636332E-13</v>
      </c>
      <c r="Q14" s="42">
        <f>'[1]620uA'!C7</f>
        <v>-9.0826687200000037E-11</v>
      </c>
      <c r="R14" s="42">
        <f>'[1]620uA'!D7</f>
        <v>6.3906714820109855E-13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3394.2</v>
      </c>
      <c r="G15" s="14">
        <v>610</v>
      </c>
      <c r="H15" s="15"/>
      <c r="I15" s="16"/>
      <c r="J15" s="17"/>
      <c r="K15" s="18">
        <v>62</v>
      </c>
      <c r="L15" s="12">
        <f t="shared" si="0"/>
        <v>7.8740078740118111</v>
      </c>
      <c r="M15" s="14">
        <v>61730</v>
      </c>
      <c r="N15" s="23">
        <f t="shared" si="1"/>
        <v>248.45522735495021</v>
      </c>
      <c r="O15" s="41">
        <f>'[1]610uA'!A7</f>
        <v>4.1848125550000003E-12</v>
      </c>
      <c r="P15" s="42">
        <f>'[1]610uA'!B7</f>
        <v>1.0921238622438552E-13</v>
      </c>
      <c r="Q15" s="42">
        <f>'[1]610uA'!C7</f>
        <v>-6.3580500849999947E-11</v>
      </c>
      <c r="R15" s="42">
        <f>'[1]610uA'!D7</f>
        <v>4.385878031917402E-13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3338.4</v>
      </c>
      <c r="G16" s="14">
        <v>600</v>
      </c>
      <c r="H16" s="15"/>
      <c r="I16" s="16"/>
      <c r="J16" s="17"/>
      <c r="K16" s="18">
        <v>55</v>
      </c>
      <c r="L16" s="12">
        <f t="shared" si="0"/>
        <v>7.416198487095663</v>
      </c>
      <c r="M16" s="14">
        <v>36730</v>
      </c>
      <c r="N16" s="23">
        <f t="shared" si="1"/>
        <v>191.65072397463047</v>
      </c>
      <c r="O16" s="41">
        <f>'[1]600uA'!A7</f>
        <v>4.2791727034999968E-12</v>
      </c>
      <c r="P16" s="42">
        <f>'[1]600uA'!B7</f>
        <v>9.5801159049989679E-14</v>
      </c>
      <c r="Q16" s="42">
        <f>'[1]600uA'!C7</f>
        <v>-4.4410626050000016E-11</v>
      </c>
      <c r="R16" s="42">
        <f>'[1]600uA'!D7</f>
        <v>3.2321000289821927E-13</v>
      </c>
    </row>
    <row r="17" spans="1:20">
      <c r="A17" s="9" t="s">
        <v>62</v>
      </c>
      <c r="B17" s="11">
        <v>5.6050000000000004</v>
      </c>
      <c r="C17" s="4"/>
      <c r="D17" s="6"/>
      <c r="E17" s="44"/>
      <c r="F17" s="13">
        <v>3283</v>
      </c>
      <c r="G17" s="14">
        <v>590</v>
      </c>
      <c r="H17" s="15"/>
      <c r="I17" s="16"/>
      <c r="J17" s="17"/>
      <c r="K17" s="18">
        <v>30</v>
      </c>
      <c r="L17" s="12">
        <f t="shared" si="0"/>
        <v>5.4772255750516612</v>
      </c>
      <c r="M17" s="14">
        <v>27480</v>
      </c>
      <c r="N17" s="23">
        <f t="shared" si="1"/>
        <v>165.77092628081681</v>
      </c>
      <c r="O17" s="41">
        <f>'[1]590uA'!A7</f>
        <v>4.562252835000002E-12</v>
      </c>
      <c r="P17" s="42">
        <f>'[1]590uA'!B7</f>
        <v>7.468571590336658E-14</v>
      </c>
      <c r="Q17" s="42">
        <f>'[1]590uA'!C7</f>
        <v>-3.0788669249999991E-11</v>
      </c>
      <c r="R17" s="42">
        <f>'[1]590uA'!D7</f>
        <v>2.2705462480565731E-13</v>
      </c>
    </row>
    <row r="18" spans="1:20" ht="14" customHeight="1">
      <c r="A18" s="9" t="s">
        <v>63</v>
      </c>
      <c r="B18" s="11">
        <v>4.58</v>
      </c>
      <c r="C18" s="4"/>
      <c r="D18" s="6"/>
      <c r="E18" s="44"/>
      <c r="F18" s="13">
        <v>3228.4</v>
      </c>
      <c r="G18" s="14">
        <v>580</v>
      </c>
      <c r="H18" s="15"/>
      <c r="I18" s="16"/>
      <c r="J18" s="17"/>
      <c r="K18" s="18">
        <v>23</v>
      </c>
      <c r="L18" s="12">
        <f t="shared" si="0"/>
        <v>4.7958315233127191</v>
      </c>
      <c r="M18" s="14">
        <v>15507</v>
      </c>
      <c r="N18" s="23">
        <f t="shared" si="1"/>
        <v>124.52710548310355</v>
      </c>
      <c r="O18" s="41">
        <f>'[1]580uA'!A7</f>
        <v>4.187086230000001E-12</v>
      </c>
      <c r="P18" s="42">
        <f>'[1]580uA'!B7</f>
        <v>7.3479374720900783E-14</v>
      </c>
      <c r="Q18" s="42">
        <f>'[1]580uA'!C7</f>
        <v>-2.0876313750000003E-11</v>
      </c>
      <c r="R18" s="42">
        <f>'[1]580uA'!D7</f>
        <v>1.8599521045992656E-13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3172.8</v>
      </c>
      <c r="G19" s="14">
        <v>570</v>
      </c>
      <c r="H19" s="15"/>
      <c r="I19" s="16"/>
      <c r="J19" s="17"/>
      <c r="K19" s="18">
        <v>17</v>
      </c>
      <c r="L19" s="12">
        <f t="shared" si="0"/>
        <v>4.1231056256176606</v>
      </c>
      <c r="M19" s="14">
        <v>4000</v>
      </c>
      <c r="N19" s="23">
        <f t="shared" si="1"/>
        <v>63.245553203367585</v>
      </c>
      <c r="O19" s="41">
        <f>'[1]570uA'!A7</f>
        <v>4.2894044600000013E-12</v>
      </c>
      <c r="P19" s="42">
        <f>'[1]570uA'!B7</f>
        <v>5.7410236297745754E-14</v>
      </c>
      <c r="Q19" s="42">
        <f>'[1]570uA'!C7</f>
        <v>-1.4163106454999999E-11</v>
      </c>
      <c r="R19" s="42">
        <f>'[1]570uA'!D7</f>
        <v>1.2337018847642549E-13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3117.2</v>
      </c>
      <c r="G20" s="14">
        <v>560</v>
      </c>
      <c r="H20" s="15"/>
      <c r="I20" s="16"/>
      <c r="J20" s="17"/>
      <c r="K20" s="18">
        <v>9</v>
      </c>
      <c r="L20" s="12">
        <f t="shared" si="0"/>
        <v>3</v>
      </c>
      <c r="M20" s="14">
        <v>266</v>
      </c>
      <c r="N20" s="23">
        <f t="shared" si="1"/>
        <v>16.30950643030009</v>
      </c>
      <c r="O20" s="41">
        <f>'[1]560uA'!A7</f>
        <v>3.9688074849999965E-12</v>
      </c>
      <c r="P20" s="42">
        <f>'[1]560uA'!B7</f>
        <v>6.8833841345359623E-14</v>
      </c>
      <c r="Q20" s="42">
        <f>'[1]560uA'!C7</f>
        <v>-9.2427398800000105E-12</v>
      </c>
      <c r="R20" s="42">
        <f>'[1]560uA'!D7</f>
        <v>1.0225465153792049E-13</v>
      </c>
    </row>
    <row r="21" spans="1:20">
      <c r="A21" s="9" t="s">
        <v>66</v>
      </c>
      <c r="B21" s="11">
        <v>0.436</v>
      </c>
      <c r="C21" s="4"/>
      <c r="D21" s="6"/>
      <c r="E21" s="45"/>
      <c r="F21" s="13">
        <v>3061.5</v>
      </c>
      <c r="G21" s="14">
        <v>550</v>
      </c>
      <c r="H21" s="15"/>
      <c r="I21" s="16"/>
      <c r="J21" s="17"/>
      <c r="K21" s="18">
        <v>8</v>
      </c>
      <c r="L21" s="12">
        <f t="shared" si="0"/>
        <v>2.8284271247461903</v>
      </c>
      <c r="M21" s="14">
        <v>191</v>
      </c>
      <c r="N21" s="23">
        <f t="shared" si="1"/>
        <v>13.820274961085254</v>
      </c>
      <c r="O21" s="41">
        <f>'[1]550uA'!A7</f>
        <v>3.9699443749999972E-12</v>
      </c>
      <c r="P21" s="42">
        <f>'[1]550uA'!B7</f>
        <v>5.6501682002688948E-14</v>
      </c>
      <c r="Q21" s="42">
        <f>'[1]550uA'!C7</f>
        <v>-5.163656244999999E-12</v>
      </c>
      <c r="R21" s="42">
        <f>'[1]550uA'!D7</f>
        <v>8.6282093899804304E-14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3892</v>
      </c>
      <c r="G30" s="29">
        <f>E30*'Data Summary'!$B$18</f>
        <v>3206</v>
      </c>
      <c r="H30" s="31">
        <f>(M6-K6)/$B$42</f>
        <v>1547.5833333333333</v>
      </c>
      <c r="I30" s="32">
        <f>(1/$B$42)*SQRT(N6^2+L6^2)</f>
        <v>5.0951229403987668</v>
      </c>
      <c r="J30" s="33">
        <f>Q6-O6</f>
        <v>-1.4943952806349999E-9</v>
      </c>
      <c r="K30" s="33">
        <f>SQRT(P6^2+R6^2)</f>
        <v>1.0095159877062838E-11</v>
      </c>
      <c r="L30" s="32">
        <f>ABS(J30)/($H$30*$F$24*$L$24)</f>
        <v>17420.990056888397</v>
      </c>
      <c r="M30" s="33">
        <f>SQRT( ( 1 / ($H$30*$F$24*$L$24 ) )^2 * (K30^2+J30^2*( ($I$30/$H$30)^2+($F$25/$F$24)^2)))</f>
        <v>196.11084430402784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3837.4</v>
      </c>
      <c r="G31" s="40">
        <f>E31*'Data Summary'!$B$18</f>
        <v>3160.2000000000003</v>
      </c>
      <c r="H31" s="31">
        <f>(M7-K7)/$B$42</f>
        <v>1533.65</v>
      </c>
      <c r="I31" s="32">
        <f t="shared" ref="I31:I45" si="4">(1/$B$42)*SQRT(N7^2+L7^2)</f>
        <v>5.0704207583460628</v>
      </c>
      <c r="J31" s="33">
        <f t="shared" ref="J31:J45" si="5">Q7-O7</f>
        <v>-1.0647988646294999E-9</v>
      </c>
      <c r="K31" s="33">
        <f t="shared" ref="K31:K45" si="6">SQRT(P7^2+R7^2)</f>
        <v>6.5759421611461771E-12</v>
      </c>
      <c r="L31" s="32">
        <f>ABS(J31)/($H$30*$F$24*$L$24)</f>
        <v>12412.947681027441</v>
      </c>
      <c r="M31" s="33">
        <f t="shared" ref="M31:M45" si="7">SQRT( ( 1 / ($H$30*$F$24*$L$24 ) )^2 * (K31^2+J31^2*( ($I$30/$H$30)^2+($F$25/$F$24)^2)))</f>
        <v>135.53944299137677</v>
      </c>
    </row>
    <row r="32" spans="1:20">
      <c r="A32" s="54" t="s">
        <v>52</v>
      </c>
      <c r="B32" s="55"/>
      <c r="E32" s="40">
        <f t="shared" si="2"/>
        <v>680</v>
      </c>
      <c r="F32" s="40">
        <f t="shared" si="3"/>
        <v>3781.8</v>
      </c>
      <c r="G32" s="40">
        <f>E32*'Data Summary'!$B$18</f>
        <v>3114.4</v>
      </c>
      <c r="H32" s="31">
        <f t="shared" ref="H32:H45" si="8">(M8-K8)/$B$42</f>
        <v>1514.6</v>
      </c>
      <c r="I32" s="32">
        <f t="shared" si="4"/>
        <v>5.0409985783242064</v>
      </c>
      <c r="J32" s="33">
        <f t="shared" si="5"/>
        <v>-7.5117554987899952E-10</v>
      </c>
      <c r="K32" s="33">
        <f t="shared" si="6"/>
        <v>4.6140109778149508E-12</v>
      </c>
      <c r="L32" s="32">
        <f t="shared" ref="L32:L45" si="9">ABS(J32)/($H$30*$F$24*$L$24)</f>
        <v>8756.8677143166005</v>
      </c>
      <c r="M32" s="33">
        <f t="shared" si="7"/>
        <v>95.452995150151025</v>
      </c>
    </row>
    <row r="33" spans="1:14">
      <c r="A33" s="56"/>
      <c r="B33" s="57"/>
      <c r="E33" s="40">
        <f t="shared" si="2"/>
        <v>670</v>
      </c>
      <c r="F33" s="40">
        <f t="shared" si="3"/>
        <v>3726.4</v>
      </c>
      <c r="G33" s="40">
        <f>E33*'Data Summary'!$B$18</f>
        <v>3068.6</v>
      </c>
      <c r="H33" s="31">
        <f t="shared" si="8"/>
        <v>1429.1833333333334</v>
      </c>
      <c r="I33" s="32">
        <f t="shared" si="4"/>
        <v>4.8962287074395894</v>
      </c>
      <c r="J33" s="33">
        <f t="shared" si="5"/>
        <v>-5.2552877386949998E-10</v>
      </c>
      <c r="K33" s="33">
        <f t="shared" si="6"/>
        <v>3.5755984091002381E-12</v>
      </c>
      <c r="L33" s="32">
        <f t="shared" si="9"/>
        <v>6126.3787853365411</v>
      </c>
      <c r="M33" s="33">
        <f t="shared" si="7"/>
        <v>69.144194014164455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3670.8</v>
      </c>
      <c r="G34" s="40">
        <f>E34*'Data Summary'!$B$18</f>
        <v>3022.8</v>
      </c>
      <c r="H34" s="31">
        <f t="shared" si="8"/>
        <v>1384.3833333333334</v>
      </c>
      <c r="I34" s="32">
        <f t="shared" si="4"/>
        <v>4.8156284924999957</v>
      </c>
      <c r="J34" s="33">
        <f t="shared" si="5"/>
        <v>-3.7062477224000004E-10</v>
      </c>
      <c r="K34" s="33">
        <f t="shared" si="6"/>
        <v>2.6293183677007913E-12</v>
      </c>
      <c r="L34" s="32">
        <f t="shared" si="9"/>
        <v>4320.5773972238467</v>
      </c>
      <c r="M34" s="33">
        <f t="shared" si="7"/>
        <v>49.530062431113677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3616</v>
      </c>
      <c r="G35" s="40">
        <f>E35*'Data Summary'!$B$18</f>
        <v>2977</v>
      </c>
      <c r="H35" s="31">
        <f t="shared" si="8"/>
        <v>1358.05</v>
      </c>
      <c r="I35" s="32">
        <f t="shared" si="4"/>
        <v>4.7679776751900915</v>
      </c>
      <c r="J35" s="33">
        <f t="shared" si="5"/>
        <v>-2.6406155819000002E-10</v>
      </c>
      <c r="K35" s="33">
        <f t="shared" si="6"/>
        <v>1.6859181854039691E-12</v>
      </c>
      <c r="L35" s="32">
        <f t="shared" si="9"/>
        <v>3078.3112334774773</v>
      </c>
      <c r="M35" s="33">
        <f t="shared" si="7"/>
        <v>33.980367884198557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3560.4</v>
      </c>
      <c r="G36" s="40">
        <f>E36*'Data Summary'!$B$18</f>
        <v>2931.2</v>
      </c>
      <c r="H36" s="31">
        <f t="shared" si="8"/>
        <v>1319.6666666666667</v>
      </c>
      <c r="I36" s="32">
        <f t="shared" si="4"/>
        <v>4.6982857393829169</v>
      </c>
      <c r="J36" s="33">
        <f t="shared" si="5"/>
        <v>-1.8885316351349999E-10</v>
      </c>
      <c r="K36" s="33">
        <f t="shared" si="6"/>
        <v>1.0939495369379352E-12</v>
      </c>
      <c r="L36" s="32">
        <f t="shared" si="9"/>
        <v>2201.5654936909386</v>
      </c>
      <c r="M36" s="33">
        <f t="shared" si="7"/>
        <v>23.572488375169208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3504.4</v>
      </c>
      <c r="G37" s="40">
        <f>E37*'Data Summary'!$B$18</f>
        <v>2885.4</v>
      </c>
      <c r="H37" s="31">
        <f t="shared" si="8"/>
        <v>1275.0166666666667</v>
      </c>
      <c r="I37" s="32">
        <f t="shared" si="4"/>
        <v>4.6176292618615449</v>
      </c>
      <c r="J37" s="33">
        <f t="shared" si="5"/>
        <v>-1.3354338333150003E-10</v>
      </c>
      <c r="K37" s="33">
        <f t="shared" si="6"/>
        <v>8.2469137472103867E-13</v>
      </c>
      <c r="L37" s="32">
        <f t="shared" si="9"/>
        <v>1556.7888786377437</v>
      </c>
      <c r="M37" s="33">
        <f t="shared" si="7"/>
        <v>16.998620168611811</v>
      </c>
    </row>
    <row r="38" spans="1:14">
      <c r="A38" s="54" t="s">
        <v>11</v>
      </c>
      <c r="B38" s="55"/>
      <c r="E38" s="40">
        <f t="shared" si="2"/>
        <v>620</v>
      </c>
      <c r="F38" s="40">
        <f t="shared" si="3"/>
        <v>3449.6</v>
      </c>
      <c r="G38" s="40">
        <f>E38*'Data Summary'!$B$18</f>
        <v>2839.6</v>
      </c>
      <c r="H38" s="31">
        <f t="shared" si="8"/>
        <v>1191.1333333333334</v>
      </c>
      <c r="I38" s="32">
        <f t="shared" si="4"/>
        <v>4.4599451914918316</v>
      </c>
      <c r="J38" s="33">
        <f t="shared" si="5"/>
        <v>-9.4987625435000046E-11</v>
      </c>
      <c r="K38" s="33">
        <f t="shared" si="6"/>
        <v>6.4827754075333874E-13</v>
      </c>
      <c r="L38" s="32">
        <f t="shared" si="9"/>
        <v>1107.3231424602902</v>
      </c>
      <c r="M38" s="33">
        <f t="shared" si="7"/>
        <v>12.511656262447351</v>
      </c>
    </row>
    <row r="39" spans="1:14">
      <c r="A39" s="65"/>
      <c r="B39" s="66"/>
      <c r="E39" s="40">
        <f t="shared" si="2"/>
        <v>610</v>
      </c>
      <c r="F39" s="40">
        <f t="shared" si="3"/>
        <v>3394.2</v>
      </c>
      <c r="G39" s="40">
        <f>E39*'Data Summary'!$B$18</f>
        <v>2793.8</v>
      </c>
      <c r="H39" s="31">
        <f t="shared" si="8"/>
        <v>1027.8</v>
      </c>
      <c r="I39" s="32">
        <f t="shared" si="4"/>
        <v>4.1429994502104925</v>
      </c>
      <c r="J39" s="33">
        <f t="shared" si="5"/>
        <v>-6.7765313404999949E-11</v>
      </c>
      <c r="K39" s="33">
        <f t="shared" si="6"/>
        <v>4.5198075889730193E-13</v>
      </c>
      <c r="L39" s="32">
        <f t="shared" si="9"/>
        <v>789.97763598985296</v>
      </c>
      <c r="M39" s="33">
        <f t="shared" si="7"/>
        <v>8.8525113255231052</v>
      </c>
      <c r="N39" s="3"/>
    </row>
    <row r="40" spans="1:14">
      <c r="A40" s="56"/>
      <c r="B40" s="57"/>
      <c r="E40" s="40">
        <f t="shared" si="2"/>
        <v>600</v>
      </c>
      <c r="F40" s="40">
        <f t="shared" si="3"/>
        <v>3338.4</v>
      </c>
      <c r="G40" s="40">
        <f>E40*'Data Summary'!$B$18</f>
        <v>2748</v>
      </c>
      <c r="H40" s="31">
        <f t="shared" si="8"/>
        <v>611.25</v>
      </c>
      <c r="I40" s="32">
        <f t="shared" si="4"/>
        <v>3.1965693415841234</v>
      </c>
      <c r="J40" s="33">
        <f t="shared" si="5"/>
        <v>-4.8689798753500012E-11</v>
      </c>
      <c r="K40" s="33">
        <f t="shared" si="6"/>
        <v>3.3710913373681872E-13</v>
      </c>
      <c r="L40" s="32">
        <f t="shared" si="9"/>
        <v>567.60384012735403</v>
      </c>
      <c r="M40" s="33">
        <f t="shared" si="7"/>
        <v>6.4473713681712068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3283</v>
      </c>
      <c r="G41" s="40">
        <f>E41*'Data Summary'!$B$18</f>
        <v>2702.2</v>
      </c>
      <c r="H41" s="31">
        <f t="shared" si="8"/>
        <v>457.5</v>
      </c>
      <c r="I41" s="32">
        <f t="shared" si="4"/>
        <v>2.7643564651952297</v>
      </c>
      <c r="J41" s="33">
        <f t="shared" si="5"/>
        <v>-3.5350922084999996E-11</v>
      </c>
      <c r="K41" s="33">
        <f t="shared" si="6"/>
        <v>2.3902250690183176E-13</v>
      </c>
      <c r="L41" s="32">
        <f t="shared" si="9"/>
        <v>412.1051974166665</v>
      </c>
      <c r="M41" s="33">
        <f t="shared" si="7"/>
        <v>4.6406361018100171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3228.4</v>
      </c>
      <c r="G42" s="40">
        <f>E42*'Data Summary'!$B$18</f>
        <v>2656.4</v>
      </c>
      <c r="H42" s="31">
        <f t="shared" si="8"/>
        <v>258.06666666666666</v>
      </c>
      <c r="I42" s="32">
        <f t="shared" si="4"/>
        <v>2.076990343956584</v>
      </c>
      <c r="J42" s="33">
        <f t="shared" si="5"/>
        <v>-2.5063399980000004E-11</v>
      </c>
      <c r="K42" s="33">
        <f t="shared" si="6"/>
        <v>1.9998359138541074E-13</v>
      </c>
      <c r="L42" s="32">
        <f t="shared" si="9"/>
        <v>292.17787790246769</v>
      </c>
      <c r="M42" s="33">
        <f t="shared" si="7"/>
        <v>3.5153147452553046</v>
      </c>
      <c r="N42" s="3"/>
    </row>
    <row r="43" spans="1:14">
      <c r="A43" s="54" t="s">
        <v>12</v>
      </c>
      <c r="B43" s="55"/>
      <c r="E43" s="40">
        <f t="shared" si="2"/>
        <v>570</v>
      </c>
      <c r="F43" s="40">
        <f t="shared" si="3"/>
        <v>3172.8</v>
      </c>
      <c r="G43" s="40">
        <f>E43*'Data Summary'!$B$18</f>
        <v>2610.6</v>
      </c>
      <c r="H43" s="31">
        <f t="shared" si="8"/>
        <v>66.38333333333334</v>
      </c>
      <c r="I43" s="32">
        <f t="shared" si="4"/>
        <v>1.0563301251660551</v>
      </c>
      <c r="J43" s="33">
        <f t="shared" si="5"/>
        <v>-1.8452510915E-11</v>
      </c>
      <c r="K43" s="33">
        <f t="shared" si="6"/>
        <v>1.3607401896200372E-13</v>
      </c>
      <c r="L43" s="32">
        <f t="shared" si="9"/>
        <v>215.11109767306286</v>
      </c>
      <c r="M43" s="33">
        <f t="shared" si="7"/>
        <v>2.5037021372650061</v>
      </c>
      <c r="N43" s="3"/>
    </row>
    <row r="44" spans="1:14">
      <c r="A44" s="56"/>
      <c r="B44" s="57"/>
      <c r="E44" s="40">
        <f t="shared" si="2"/>
        <v>560</v>
      </c>
      <c r="F44" s="40">
        <f t="shared" si="3"/>
        <v>3117.2</v>
      </c>
      <c r="G44" s="40">
        <f>E44*'Data Summary'!$B$18</f>
        <v>2564.8000000000002</v>
      </c>
      <c r="H44" s="31">
        <f t="shared" si="8"/>
        <v>4.2833333333333332</v>
      </c>
      <c r="I44" s="32">
        <f t="shared" si="4"/>
        <v>0.27638539919628335</v>
      </c>
      <c r="J44" s="33">
        <f t="shared" si="5"/>
        <v>-1.3211547365000008E-11</v>
      </c>
      <c r="K44" s="33">
        <f t="shared" si="6"/>
        <v>1.2326439662570732E-13</v>
      </c>
      <c r="L44" s="32">
        <f t="shared" si="9"/>
        <v>154.01429478817425</v>
      </c>
      <c r="M44" s="33">
        <f t="shared" si="7"/>
        <v>1.9970774304654497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3061.5</v>
      </c>
      <c r="G45" s="40">
        <f>E45*'Data Summary'!$B$18</f>
        <v>2519</v>
      </c>
      <c r="H45" s="31">
        <f t="shared" si="8"/>
        <v>3.05</v>
      </c>
      <c r="I45" s="32">
        <f t="shared" si="4"/>
        <v>0.23511226632776475</v>
      </c>
      <c r="J45" s="33">
        <f t="shared" si="5"/>
        <v>-9.1336006199999954E-12</v>
      </c>
      <c r="K45" s="33">
        <f t="shared" si="6"/>
        <v>1.0313602569843203E-13</v>
      </c>
      <c r="L45" s="32">
        <f t="shared" si="9"/>
        <v>106.47542028973602</v>
      </c>
      <c r="M45" s="33">
        <f t="shared" si="7"/>
        <v>1.5378113762678334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700,17420.9900568884,196.110844304028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690,12412.9476810274,135.539442991377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969</v>
      </c>
      <c r="L50" s="35" t="str">
        <f t="shared" si="10"/>
        <v>680,8756.8677143166,95.452995150151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670,6126.37878533654,69.1441940141645</v>
      </c>
    </row>
    <row r="52" spans="1:14">
      <c r="E52" s="8" t="s">
        <v>78</v>
      </c>
      <c r="F52" s="30">
        <f>EXP(INDEX(LINEST(LN(L30:L45),E30:E45),1,2))</f>
        <v>8.8520799543144322E-7</v>
      </c>
      <c r="L52" s="35" t="str">
        <f t="shared" si="10"/>
        <v>660,4320.57739722385,49.5300624311137</v>
      </c>
    </row>
    <row r="53" spans="1:14">
      <c r="E53" s="8" t="s">
        <v>79</v>
      </c>
      <c r="F53" s="30">
        <f>INDEX(LINEST(LN(L30:L45),E30:E45),1)</f>
        <v>3.3823744036418725E-2</v>
      </c>
      <c r="L53" s="35" t="str">
        <f t="shared" si="10"/>
        <v>650,3078.31123347748,33.9803678841986</v>
      </c>
      <c r="N53" s="3"/>
    </row>
    <row r="54" spans="1:14">
      <c r="L54" s="35" t="str">
        <f t="shared" si="10"/>
        <v>640,2201.56549369094,23.5724883751692</v>
      </c>
      <c r="N54" s="3"/>
    </row>
    <row r="55" spans="1:14">
      <c r="L55" s="35" t="str">
        <f t="shared" si="10"/>
        <v>630,1556.78887863774,16.9986201686118</v>
      </c>
      <c r="N55" s="3"/>
    </row>
    <row r="56" spans="1:14">
      <c r="L56" s="35" t="str">
        <f t="shared" si="10"/>
        <v>620,1107.32314246029,12.5116562624474</v>
      </c>
      <c r="N56" s="3"/>
    </row>
    <row r="57" spans="1:14">
      <c r="L57" s="35" t="str">
        <f t="shared" si="10"/>
        <v>610,789.977635989853,8.85251132552311</v>
      </c>
      <c r="N57" s="3"/>
    </row>
    <row r="58" spans="1:14">
      <c r="L58" s="35" t="str">
        <f t="shared" si="10"/>
        <v>600,567.603840127354,6.44737136817121</v>
      </c>
      <c r="N58" s="3"/>
    </row>
    <row r="59" spans="1:14">
      <c r="L59" s="35" t="str">
        <f t="shared" si="10"/>
        <v>590,412.105197416666,4.64063610181002</v>
      </c>
      <c r="N59" s="3"/>
    </row>
    <row r="60" spans="1:14">
      <c r="L60" s="35" t="str">
        <f t="shared" si="10"/>
        <v>580,292.177877902468,3.5153147452553</v>
      </c>
    </row>
    <row r="61" spans="1:14">
      <c r="L61" s="35" t="str">
        <f t="shared" si="10"/>
        <v>570,215.111097673063,2.50370213726501</v>
      </c>
    </row>
    <row r="62" spans="1:14">
      <c r="L62" s="35" t="str">
        <f t="shared" si="10"/>
        <v>560,154.014294788174,1.99707743046545</v>
      </c>
    </row>
    <row r="63" spans="1:14">
      <c r="L63" s="35" t="str">
        <f t="shared" si="10"/>
        <v>550,106.475420289736,1.53781137626783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2018-07-12T14:32:52Z</dcterms:modified>
</cp:coreProperties>
</file>