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BD9DBE09-F4A0-0949-903B-0D96A436A998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I30" i="1"/>
  <c r="K31" i="1"/>
  <c r="I49" i="1"/>
  <c r="J32" i="1"/>
  <c r="K32" i="1"/>
  <c r="J33" i="1"/>
  <c r="K33" i="1"/>
  <c r="J34" i="1"/>
  <c r="L34" i="1" s="1"/>
  <c r="K34" i="1"/>
  <c r="J35" i="1"/>
  <c r="K35" i="1"/>
  <c r="J36" i="1"/>
  <c r="L36" i="1" s="1"/>
  <c r="K36" i="1"/>
  <c r="J37" i="1"/>
  <c r="K37" i="1"/>
  <c r="J38" i="1"/>
  <c r="L38" i="1" s="1"/>
  <c r="K38" i="1"/>
  <c r="M38" i="1" s="1"/>
  <c r="J39" i="1"/>
  <c r="K39" i="1"/>
  <c r="J40" i="1"/>
  <c r="L40" i="1" s="1"/>
  <c r="K40" i="1"/>
  <c r="J41" i="1"/>
  <c r="L41" i="1" s="1"/>
  <c r="K41" i="1"/>
  <c r="J42" i="1"/>
  <c r="L42" i="1" s="1"/>
  <c r="K42" i="1"/>
  <c r="M42" i="1" s="1"/>
  <c r="J43" i="1"/>
  <c r="L43" i="1" s="1"/>
  <c r="K43" i="1"/>
  <c r="J44" i="1"/>
  <c r="L44" i="1" s="1"/>
  <c r="K44" i="1"/>
  <c r="M44" i="1" s="1"/>
  <c r="J45" i="1"/>
  <c r="L45" i="1" s="1"/>
  <c r="K45" i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7" i="1" l="1"/>
  <c r="M34" i="1"/>
  <c r="L52" i="1" s="1"/>
  <c r="L33" i="1"/>
  <c r="M40" i="1"/>
  <c r="L58" i="1" s="1"/>
  <c r="L39" i="1"/>
  <c r="M36" i="1"/>
  <c r="L54" i="1" s="1"/>
  <c r="L35" i="1"/>
  <c r="M32" i="1"/>
  <c r="L60" i="1"/>
  <c r="L56" i="1"/>
  <c r="L62" i="1"/>
  <c r="M45" i="1"/>
  <c r="L63" i="1" s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  <c r="L32" i="1"/>
  <c r="L50" i="1" s="1"/>
  <c r="L31" i="1"/>
  <c r="L49" i="1" s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<sst xmlns="http://schemas.openxmlformats.org/spreadsheetml/2006/main" count="456" uniqueCount="110">
  <si>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</si>
  <si>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</si>
  <si>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</si>
  <si>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</si>
  <si>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</si>
  <si>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</si>
  <si>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</si>
  <si>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</si>
  <si>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</si>
  <si>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</si>
  <si>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</si>
  <si>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</si>
  <si>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</si>
  <si>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</si>
  <si>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</si>
  <si>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</si>
  <si>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</si>
  <si>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</si>
  <si>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</si>
  <si>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</si>
  <si>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</si>
  <si>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</si>
  <si>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</si>
  <si>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</si>
  <si>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</si>
  <si>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</si>
  <si>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</si>
  <si>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</si>
  <si>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</si>
  <si>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</si>
  <si>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</si>
  <si>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</si>
  <si>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</si>
  <si>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</si>
  <si>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</si>
  <si>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</si>
  <si>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</si>
  <si>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</si>
  <si>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</si>
  <si>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</si>
  <si>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</si>
  <si>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</si>
  <si>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</si>
  <si>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</si>
  <si>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</si>
  <si>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</si>
  <si>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</si>
  <si>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</si>
  <si>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</si>
  <si>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</si>
  <si>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</si>
  <si>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</si>
  <si>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</si>
  <si>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</si>
  <si>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</si>
  <si>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</si>
  <si>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</si>
  <si>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</si>
  <si>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</si>
  <si>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</si>
  <si>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</si>
  <si>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</si>
  <si>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</si>
  <si>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</si>
  <si>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</si>
  <si>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</si>
  <si>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</si>
  <si>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</si>
  <si>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</si>
  <si>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</si>
  <si>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</si>
  <si>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</si>
  <si>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</si>
  <si>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</si>
  <si>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</si>
  <si>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</si>
  <si>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</si>
  <si>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</si>
  <si>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</si>
  <si>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</si>
  <si>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</si>
  <si>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</si>
  <si>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</si>
  <si>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</si>
  <si>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</si>
  <si>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</si>
  <si>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</si>
  <si>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</si>
  <si>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</si>
  <si>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</si>
  <si>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</si>
  <si>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</si>
  <si>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</si>
  <si>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</si>
  <si>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</si>
  <si>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</si>
  <si>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</si>
  <si>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GE11-X-L-CERN-0011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</si>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</sst>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1" xfId="0" applyFont="1" applyFill="1" applyBorder="1" applyAlignment="1">
      <alignment horizontal="center" vertic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271.08336678030719</c:v>
                  </c:pt>
                  <c:pt idx="1">
                    <c:v>193.1240208991467</c:v>
                  </c:pt>
                  <c:pt idx="2">
                    <c:v>131.17641986496645</c:v>
                  </c:pt>
                  <c:pt idx="3">
                    <c:v>92.484045865574473</c:v>
                  </c:pt>
                  <c:pt idx="4">
                    <c:v>63.399991420217333</c:v>
                  </c:pt>
                  <c:pt idx="5">
                    <c:v>42.504528304155016</c:v>
                  </c:pt>
                  <c:pt idx="6">
                    <c:v>30.511730026697336</c:v>
                  </c:pt>
                  <c:pt idx="7">
                    <c:v>21.309587368076734</c:v>
                  </c:pt>
                  <c:pt idx="8">
                    <c:v>15.067045707172072</c:v>
                  </c:pt>
                  <c:pt idx="9">
                    <c:v>10.888560131281668</c:v>
                  </c:pt>
                  <c:pt idx="10">
                    <c:v>7.8686537838723067</c:v>
                  </c:pt>
                  <c:pt idx="11">
                    <c:v>5.7895277377586645</c:v>
                  </c:pt>
                  <c:pt idx="12">
                    <c:v>4.2305297984776944</c:v>
                  </c:pt>
                  <c:pt idx="13">
                    <c:v>3.5945077628026363</c:v>
                  </c:pt>
                  <c:pt idx="14">
                    <c:v>3.070947710082403</c:v>
                  </c:pt>
                  <c:pt idx="15">
                    <c:v>2.7000688867676415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271.08336678030719</c:v>
                  </c:pt>
                  <c:pt idx="1">
                    <c:v>193.1240208991467</c:v>
                  </c:pt>
                  <c:pt idx="2">
                    <c:v>131.17641986496645</c:v>
                  </c:pt>
                  <c:pt idx="3">
                    <c:v>92.484045865574473</c:v>
                  </c:pt>
                  <c:pt idx="4">
                    <c:v>63.399991420217333</c:v>
                  </c:pt>
                  <c:pt idx="5">
                    <c:v>42.504528304155016</c:v>
                  </c:pt>
                  <c:pt idx="6">
                    <c:v>30.511730026697336</c:v>
                  </c:pt>
                  <c:pt idx="7">
                    <c:v>21.309587368076734</c:v>
                  </c:pt>
                  <c:pt idx="8">
                    <c:v>15.067045707172072</c:v>
                  </c:pt>
                  <c:pt idx="9">
                    <c:v>10.888560131281668</c:v>
                  </c:pt>
                  <c:pt idx="10">
                    <c:v>7.8686537838723067</c:v>
                  </c:pt>
                  <c:pt idx="11">
                    <c:v>5.7895277377586645</c:v>
                  </c:pt>
                  <c:pt idx="12">
                    <c:v>4.2305297984776944</c:v>
                  </c:pt>
                  <c:pt idx="13">
                    <c:v>3.5945077628026363</c:v>
                  </c:pt>
                  <c:pt idx="14">
                    <c:v>3.070947710082403</c:v>
                  </c:pt>
                  <c:pt idx="15">
                    <c:v>2.7000688867676415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23546.96133700807</c:v>
                </c:pt>
                <c:pt idx="1">
                  <c:v>16469.681205621135</c:v>
                </c:pt>
                <c:pt idx="2">
                  <c:v>11415.350447725807</c:v>
                </c:pt>
                <c:pt idx="3">
                  <c:v>7849.8457536022815</c:v>
                </c:pt>
                <c:pt idx="4">
                  <c:v>5413.2061468052707</c:v>
                </c:pt>
                <c:pt idx="5">
                  <c:v>3762.1882810402794</c:v>
                </c:pt>
                <c:pt idx="6">
                  <c:v>2648.6568438465606</c:v>
                </c:pt>
                <c:pt idx="7">
                  <c:v>1838.7530799302976</c:v>
                </c:pt>
                <c:pt idx="8">
                  <c:v>1283.4922342232392</c:v>
                </c:pt>
                <c:pt idx="9">
                  <c:v>914.25844681095089</c:v>
                </c:pt>
                <c:pt idx="10">
                  <c:v>647.23706332081474</c:v>
                </c:pt>
                <c:pt idx="11">
                  <c:v>459.71876652016181</c:v>
                </c:pt>
                <c:pt idx="12">
                  <c:v>324.00492844397024</c:v>
                </c:pt>
                <c:pt idx="13">
                  <c:v>229.18149701433984</c:v>
                </c:pt>
                <c:pt idx="14">
                  <c:v>169.21523307255725</c:v>
                </c:pt>
                <c:pt idx="15">
                  <c:v>125.97932097020602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F-CB44-BE8E-BB378BE9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77776"/>
        <c:axId val="-207974649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5.0479918999758935</c:v>
                  </c:pt>
                  <c:pt idx="1">
                    <c:v>4.8673230151011477</c:v>
                  </c:pt>
                  <c:pt idx="2">
                    <c:v>4.7724615125623471</c:v>
                  </c:pt>
                  <c:pt idx="3">
                    <c:v>4.5227818381561971</c:v>
                  </c:pt>
                  <c:pt idx="4">
                    <c:v>4.3301590938183523</c:v>
                  </c:pt>
                  <c:pt idx="5">
                    <c:v>4.271741773302522</c:v>
                  </c:pt>
                  <c:pt idx="6">
                    <c:v>4.2300840548517611</c:v>
                  </c:pt>
                  <c:pt idx="7">
                    <c:v>4.1718301339659876</c:v>
                  </c:pt>
                  <c:pt idx="8">
                    <c:v>4.084591642855977</c:v>
                  </c:pt>
                  <c:pt idx="9">
                    <c:v>3.9750611455814249</c:v>
                  </c:pt>
                  <c:pt idx="10">
                    <c:v>3.7468505292964234</c:v>
                  </c:pt>
                  <c:pt idx="11">
                    <c:v>3.001527388958273</c:v>
                  </c:pt>
                  <c:pt idx="12">
                    <c:v>2.517715013437559</c:v>
                  </c:pt>
                  <c:pt idx="13">
                    <c:v>1.983053201505194</c:v>
                  </c:pt>
                  <c:pt idx="14">
                    <c:v>1.1000000000000001</c:v>
                  </c:pt>
                  <c:pt idx="15">
                    <c:v>0.31358146203711296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5.0479918999758935</c:v>
                  </c:pt>
                  <c:pt idx="1">
                    <c:v>4.8673230151011477</c:v>
                  </c:pt>
                  <c:pt idx="2">
                    <c:v>4.7724615125623471</c:v>
                  </c:pt>
                  <c:pt idx="3">
                    <c:v>4.5227818381561971</c:v>
                  </c:pt>
                  <c:pt idx="4">
                    <c:v>4.3301590938183523</c:v>
                  </c:pt>
                  <c:pt idx="5">
                    <c:v>4.271741773302522</c:v>
                  </c:pt>
                  <c:pt idx="6">
                    <c:v>4.2300840548517611</c:v>
                  </c:pt>
                  <c:pt idx="7">
                    <c:v>4.1718301339659876</c:v>
                  </c:pt>
                  <c:pt idx="8">
                    <c:v>4.084591642855977</c:v>
                  </c:pt>
                  <c:pt idx="9">
                    <c:v>3.9750611455814249</c:v>
                  </c:pt>
                  <c:pt idx="10">
                    <c:v>3.7468505292964234</c:v>
                  </c:pt>
                  <c:pt idx="11">
                    <c:v>3.001527388958273</c:v>
                  </c:pt>
                  <c:pt idx="12">
                    <c:v>2.517715013437559</c:v>
                  </c:pt>
                  <c:pt idx="13">
                    <c:v>1.983053201505194</c:v>
                  </c:pt>
                  <c:pt idx="14">
                    <c:v>1.1000000000000001</c:v>
                  </c:pt>
                  <c:pt idx="15">
                    <c:v>0.31358146203711296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1512.8</c:v>
                </c:pt>
                <c:pt idx="1">
                  <c:v>1408.85</c:v>
                </c:pt>
                <c:pt idx="2">
                  <c:v>1356.95</c:v>
                </c:pt>
                <c:pt idx="3">
                  <c:v>1218.3</c:v>
                </c:pt>
                <c:pt idx="4">
                  <c:v>1117.5833333333333</c:v>
                </c:pt>
                <c:pt idx="5">
                  <c:v>1088.5666666666666</c:v>
                </c:pt>
                <c:pt idx="6">
                  <c:v>1068.0166666666667</c:v>
                </c:pt>
                <c:pt idx="7">
                  <c:v>1039.2833333333333</c:v>
                </c:pt>
                <c:pt idx="8">
                  <c:v>997.93333333333328</c:v>
                </c:pt>
                <c:pt idx="9">
                  <c:v>945.9</c:v>
                </c:pt>
                <c:pt idx="10">
                  <c:v>840.6</c:v>
                </c:pt>
                <c:pt idx="11">
                  <c:v>539.75</c:v>
                </c:pt>
                <c:pt idx="12">
                  <c:v>379.46666666666664</c:v>
                </c:pt>
                <c:pt idx="13">
                  <c:v>235.45</c:v>
                </c:pt>
                <c:pt idx="14">
                  <c:v>72.5</c:v>
                </c:pt>
                <c:pt idx="15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F-CB44-BE8E-BB378BE9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82224"/>
        <c:axId val="-2066657024"/>
      </c:scatterChart>
      <c:valAx>
        <c:axId val="-206637777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46496"/>
        <c:crosses val="autoZero"/>
        <c:crossBetween val="midCat"/>
      </c:valAx>
      <c:valAx>
        <c:axId val="-207974649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377776"/>
        <c:crosses val="autoZero"/>
        <c:crossBetween val="midCat"/>
      </c:valAx>
      <c:valAx>
        <c:axId val="-20666570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65882224"/>
        <c:crosses val="max"/>
        <c:crossBetween val="midCat"/>
      </c:valAx>
      <c:valAx>
        <c:axId val="-206588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66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12_QC5_201802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1.2767031440000006E-12</v>
          </cell>
          <cell r="B7">
            <v>1.3561895261944882E-13</v>
          </cell>
          <cell r="C7">
            <v>-9.2870778650000117E-12</v>
          </cell>
          <cell r="D7">
            <v>1.542300067445451E-13</v>
          </cell>
        </row>
      </sheetData>
      <sheetData sheetId="2">
        <row r="7">
          <cell r="A7">
            <v>9.3336889749999994E-13</v>
          </cell>
          <cell r="B7">
            <v>1.3977645990702086E-13</v>
          </cell>
          <cell r="C7">
            <v>-1.3255885750000009E-11</v>
          </cell>
          <cell r="D7">
            <v>1.7432150709865921E-13</v>
          </cell>
        </row>
      </sheetData>
      <sheetData sheetId="3">
        <row r="7">
          <cell r="A7">
            <v>9.2541084349999948E-13</v>
          </cell>
          <cell r="B7">
            <v>1.4546978047176666E-13</v>
          </cell>
          <cell r="C7">
            <v>-1.8292212549999998E-11</v>
          </cell>
          <cell r="D7">
            <v>1.9907475530967757E-13</v>
          </cell>
        </row>
      </sheetData>
      <sheetData sheetId="4">
        <row r="7">
          <cell r="A7">
            <v>-7.8784980549999953E-13</v>
          </cell>
          <cell r="B7">
            <v>1.3608937383703265E-13</v>
          </cell>
          <cell r="C7">
            <v>-2.7956730250000014E-11</v>
          </cell>
          <cell r="D7">
            <v>2.1736906612956081E-13</v>
          </cell>
        </row>
      </sheetData>
      <sheetData sheetId="5">
        <row r="7">
          <cell r="A7">
            <v>-1.1527845239999995E-12</v>
          </cell>
          <cell r="B7">
            <v>1.5476314752846485E-13</v>
          </cell>
          <cell r="C7">
            <v>-3.9701717299999976E-11</v>
          </cell>
          <cell r="D7">
            <v>3.0131692888641543E-13</v>
          </cell>
        </row>
      </sheetData>
      <sheetData sheetId="6">
        <row r="7">
          <cell r="A7">
            <v>-7.9580784700000029E-13</v>
          </cell>
          <cell r="B7">
            <v>2.1812489943545169E-13</v>
          </cell>
          <cell r="C7">
            <v>-5.5068767449999995E-11</v>
          </cell>
          <cell r="D7">
            <v>3.8477603748477823E-13</v>
          </cell>
        </row>
      </sheetData>
      <sheetData sheetId="7">
        <row r="7">
          <cell r="A7">
            <v>-8.4469318699999904E-13</v>
          </cell>
          <cell r="B7">
            <v>1.5600762621953466E-13</v>
          </cell>
          <cell r="C7">
            <v>-7.7508275299999983E-11</v>
          </cell>
          <cell r="D7">
            <v>5.753146945812439E-13</v>
          </cell>
        </row>
      </sheetData>
      <sheetData sheetId="8">
        <row r="7">
          <cell r="A7">
            <v>-1.1516476949999993E-12</v>
          </cell>
          <cell r="B7">
            <v>1.4873320838012987E-13</v>
          </cell>
          <cell r="C7">
            <v>-1.0877669904999999E-10</v>
          </cell>
          <cell r="D7">
            <v>7.9462366633188167E-13</v>
          </cell>
        </row>
      </sheetData>
      <sheetData sheetId="9">
        <row r="7">
          <cell r="A7">
            <v>-2.1566393365E-12</v>
          </cell>
          <cell r="B7">
            <v>1.4749576350347316E-13</v>
          </cell>
          <cell r="C7">
            <v>-1.5634214149999999E-10</v>
          </cell>
          <cell r="D7">
            <v>1.1119451288688733E-12</v>
          </cell>
        </row>
      </sheetData>
      <sheetData sheetId="10">
        <row r="7">
          <cell r="A7">
            <v>-1.4756551035000007E-12</v>
          </cell>
          <cell r="B7">
            <v>1.6781395368631407E-13</v>
          </cell>
          <cell r="C7">
            <v>-2.2357425550000009E-10</v>
          </cell>
          <cell r="D7">
            <v>1.5821837470037292E-12</v>
          </cell>
        </row>
      </sheetData>
      <sheetData sheetId="11">
        <row r="7">
          <cell r="A7">
            <v>-1.6416378894999994E-12</v>
          </cell>
          <cell r="B7">
            <v>1.7362081010135052E-13</v>
          </cell>
          <cell r="C7">
            <v>-3.1711351699999993E-10</v>
          </cell>
          <cell r="D7">
            <v>2.1385568720151611E-12</v>
          </cell>
        </row>
      </sheetData>
      <sheetData sheetId="12">
        <row r="7">
          <cell r="A7">
            <v>-1.3744737884999996E-12</v>
          </cell>
          <cell r="B7">
            <v>2.0116190191232824E-13</v>
          </cell>
          <cell r="C7">
            <v>-4.5528963899999999E-10</v>
          </cell>
          <cell r="D7">
            <v>3.3844121915037765E-12</v>
          </cell>
        </row>
      </sheetData>
      <sheetData sheetId="13">
        <row r="7">
          <cell r="A7">
            <v>-2.5090685524999998E-12</v>
          </cell>
          <cell r="B7">
            <v>2.5497874227075804E-13</v>
          </cell>
          <cell r="C7">
            <v>-6.6074449050000067E-10</v>
          </cell>
          <cell r="D7">
            <v>4.9814452014712692E-12</v>
          </cell>
        </row>
      </sheetData>
      <sheetData sheetId="14">
        <row r="7">
          <cell r="A7">
            <v>-3.1820945335000014E-12</v>
          </cell>
          <cell r="B7">
            <v>2.8530160599584479E-13</v>
          </cell>
          <cell r="C7">
            <v>-9.6039682899999949E-10</v>
          </cell>
          <cell r="D7">
            <v>6.8073619064697569E-12</v>
          </cell>
        </row>
      </sheetData>
      <sheetData sheetId="15">
        <row r="7">
          <cell r="A7">
            <v>-3.6209257314999993E-12</v>
          </cell>
          <cell r="B7">
            <v>3.857310310868409E-13</v>
          </cell>
          <cell r="C7">
            <v>-1.3846579419999997E-9</v>
          </cell>
          <cell r="D7">
            <v>1.0338208300694079E-11</v>
          </cell>
        </row>
      </sheetData>
      <sheetData sheetId="16">
        <row r="7">
          <cell r="A7">
            <v>-4.5963588525000013E-12</v>
          </cell>
          <cell r="B7">
            <v>6.2944994526889826E-13</v>
          </cell>
          <cell r="C7">
            <v>-1.9790866249999998E-9</v>
          </cell>
          <cell r="D7">
            <v>1.4107707935922776E-11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13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/>
      <c r="C2" s="36" t="s">
        <v>95</v>
      </c>
      <c r="D2" s="37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3900</v>
      </c>
      <c r="G6" s="14">
        <v>700</v>
      </c>
      <c r="H6" s="15"/>
      <c r="I6" s="16">
        <v>972</v>
      </c>
      <c r="J6" s="17">
        <v>22.3</v>
      </c>
      <c r="K6" s="18">
        <v>484</v>
      </c>
      <c r="L6" s="12">
        <f>SQRT(K6)</f>
        <v>22</v>
      </c>
      <c r="M6" s="14">
        <v>91252</v>
      </c>
      <c r="N6" s="23">
        <f>SQRT(M6)</f>
        <v>302.07945974527962</v>
      </c>
      <c r="O6" s="41">
        <f>'[1]700uA'!A7</f>
        <v>-4.5963588525000013E-12</v>
      </c>
      <c r="P6" s="12">
        <f>'[1]700uA'!B7</f>
        <v>6.2944994526889826E-13</v>
      </c>
      <c r="Q6" s="42">
        <f>'[1]700uA'!C7</f>
        <v>-1.9790866249999998E-9</v>
      </c>
      <c r="R6" s="42">
        <f>'[1]700uA'!D7</f>
        <v>1.4107707935922776E-11</v>
      </c>
    </row>
    <row r="7" spans="1:18">
      <c r="A7" s="9" t="s">
        <v>3</v>
      </c>
      <c r="B7" s="11">
        <v>4</v>
      </c>
      <c r="C7"/>
      <c r="D7"/>
      <c r="E7" s="44"/>
      <c r="F7" s="13">
        <v>3844</v>
      </c>
      <c r="G7" s="14">
        <v>690</v>
      </c>
      <c r="H7" s="15"/>
      <c r="I7" s="16"/>
      <c r="J7" s="17"/>
      <c r="K7" s="18">
        <v>378</v>
      </c>
      <c r="L7" s="12">
        <f t="shared" ref="L7:L21" si="0">SQRT(K7)</f>
        <v>19.442222095223581</v>
      </c>
      <c r="M7" s="18">
        <v>84909</v>
      </c>
      <c r="N7" s="23">
        <f t="shared" ref="N7:N21" si="1">SQRT(M7)</f>
        <v>291.39148923741749</v>
      </c>
      <c r="O7" s="41">
        <f>'[1]690uA'!A7</f>
        <v>-3.6209257314999993E-12</v>
      </c>
      <c r="P7" s="42">
        <f>'[1]690uA'!B7</f>
        <v>3.857310310868409E-13</v>
      </c>
      <c r="Q7" s="42">
        <f>'[1]690uA'!C7</f>
        <v>-1.3846579419999997E-9</v>
      </c>
      <c r="R7" s="42">
        <f>'[1]690uA'!D7</f>
        <v>1.0338208300694079E-11</v>
      </c>
    </row>
    <row r="8" spans="1:18">
      <c r="A8" s="9" t="s">
        <v>28</v>
      </c>
      <c r="B8" s="11">
        <v>500</v>
      </c>
      <c r="C8"/>
      <c r="D8"/>
      <c r="E8" s="44"/>
      <c r="F8" s="13">
        <v>3789</v>
      </c>
      <c r="G8" s="14">
        <v>680</v>
      </c>
      <c r="H8" s="15"/>
      <c r="I8" s="16"/>
      <c r="J8" s="17"/>
      <c r="K8" s="18">
        <v>289</v>
      </c>
      <c r="L8" s="12">
        <f t="shared" si="0"/>
        <v>17</v>
      </c>
      <c r="M8" s="14">
        <v>81706</v>
      </c>
      <c r="N8" s="23">
        <f t="shared" si="1"/>
        <v>285.84261403786525</v>
      </c>
      <c r="O8" s="41">
        <f>'[1]680uA'!A7</f>
        <v>-3.1820945335000014E-12</v>
      </c>
      <c r="P8" s="42">
        <f>'[1]680uA'!B7</f>
        <v>2.8530160599584479E-13</v>
      </c>
      <c r="Q8" s="42">
        <f>'[1]680uA'!C7</f>
        <v>-9.6039682899999949E-10</v>
      </c>
      <c r="R8" s="42">
        <f>'[1]680uA'!D7</f>
        <v>6.8073619064697569E-12</v>
      </c>
    </row>
    <row r="9" spans="1:18" ht="15" customHeight="1">
      <c r="A9" s="9" t="s">
        <v>29</v>
      </c>
      <c r="B9" s="11">
        <v>500</v>
      </c>
      <c r="C9" s="4"/>
      <c r="D9" s="6"/>
      <c r="E9" s="44"/>
      <c r="F9" s="13">
        <v>3733</v>
      </c>
      <c r="G9" s="14">
        <v>670</v>
      </c>
      <c r="H9" s="15"/>
      <c r="I9" s="16"/>
      <c r="J9" s="17"/>
      <c r="K9" s="18">
        <v>271</v>
      </c>
      <c r="L9" s="12">
        <f t="shared" si="0"/>
        <v>16.46207763315433</v>
      </c>
      <c r="M9" s="14">
        <v>73369</v>
      </c>
      <c r="N9" s="23">
        <f t="shared" si="1"/>
        <v>270.86712609691119</v>
      </c>
      <c r="O9" s="41">
        <f>'[1]670uA'!A7</f>
        <v>-2.5090685524999998E-12</v>
      </c>
      <c r="P9" s="42">
        <f>'[1]670uA'!B7</f>
        <v>2.5497874227075804E-13</v>
      </c>
      <c r="Q9" s="42">
        <f>'[1]670uA'!C7</f>
        <v>-6.6074449050000067E-10</v>
      </c>
      <c r="R9" s="42">
        <f>'[1]670uA'!D7</f>
        <v>4.9814452014712692E-12</v>
      </c>
    </row>
    <row r="10" spans="1:18">
      <c r="A10" s="54" t="s">
        <v>23</v>
      </c>
      <c r="B10" s="55"/>
      <c r="C10" s="4"/>
      <c r="D10" s="6"/>
      <c r="E10" s="44"/>
      <c r="F10" s="13">
        <v>3678</v>
      </c>
      <c r="G10" s="14">
        <v>660</v>
      </c>
      <c r="H10" s="15"/>
      <c r="I10" s="16"/>
      <c r="J10" s="17"/>
      <c r="K10" s="18">
        <v>223</v>
      </c>
      <c r="L10" s="12">
        <f t="shared" si="0"/>
        <v>14.933184523068078</v>
      </c>
      <c r="M10" s="14">
        <v>67278</v>
      </c>
      <c r="N10" s="23">
        <f t="shared" si="1"/>
        <v>259.38003007170772</v>
      </c>
      <c r="O10" s="41">
        <f>'[1]660uA'!A7</f>
        <v>-1.3744737884999996E-12</v>
      </c>
      <c r="P10" s="42">
        <f>'[1]660uA'!B7</f>
        <v>2.0116190191232824E-13</v>
      </c>
      <c r="Q10" s="42">
        <f>'[1]660uA'!C7</f>
        <v>-4.5528963899999999E-10</v>
      </c>
      <c r="R10" s="42">
        <f>'[1]660uA'!D7</f>
        <v>3.3844121915037765E-12</v>
      </c>
    </row>
    <row r="11" spans="1:18">
      <c r="A11" s="56"/>
      <c r="B11" s="57"/>
      <c r="C11" s="4"/>
      <c r="D11" s="6"/>
      <c r="E11" s="44"/>
      <c r="F11" s="13">
        <v>3622.4</v>
      </c>
      <c r="G11" s="14">
        <v>650</v>
      </c>
      <c r="H11" s="15"/>
      <c r="I11" s="16"/>
      <c r="J11" s="17"/>
      <c r="K11" s="18">
        <v>189</v>
      </c>
      <c r="L11" s="12">
        <f t="shared" si="0"/>
        <v>13.74772708486752</v>
      </c>
      <c r="M11" s="14">
        <v>65503</v>
      </c>
      <c r="N11" s="23">
        <f t="shared" si="1"/>
        <v>255.93553875927429</v>
      </c>
      <c r="O11" s="41">
        <f>'[1]650uA'!A7</f>
        <v>-1.6416378894999994E-12</v>
      </c>
      <c r="P11" s="42">
        <f>'[1]650uA'!B7</f>
        <v>1.7362081010135052E-13</v>
      </c>
      <c r="Q11" s="42">
        <f>'[1]650uA'!C7</f>
        <v>-3.1711351699999993E-10</v>
      </c>
      <c r="R11" s="42">
        <f>'[1]650uA'!D7</f>
        <v>2.1385568720151611E-12</v>
      </c>
    </row>
    <row r="12" spans="1:18">
      <c r="A12" s="9" t="s">
        <v>57</v>
      </c>
      <c r="B12" s="11" t="s">
        <v>97</v>
      </c>
      <c r="C12" s="4"/>
      <c r="D12" s="6"/>
      <c r="E12" s="44"/>
      <c r="F12" s="13">
        <v>3567.2</v>
      </c>
      <c r="G12" s="14">
        <v>640</v>
      </c>
      <c r="H12" s="15"/>
      <c r="I12" s="16"/>
      <c r="J12" s="17"/>
      <c r="K12" s="18">
        <v>168</v>
      </c>
      <c r="L12" s="12">
        <f t="shared" si="0"/>
        <v>12.961481396815721</v>
      </c>
      <c r="M12" s="14">
        <v>64249</v>
      </c>
      <c r="N12" s="23">
        <f>SQRT(M12)</f>
        <v>253.4738645304482</v>
      </c>
      <c r="O12" s="41">
        <f>'[1]640uA'!A7</f>
        <v>-1.4756551035000007E-12</v>
      </c>
      <c r="P12" s="42">
        <f>'[1]640uA'!B7</f>
        <v>1.6781395368631407E-13</v>
      </c>
      <c r="Q12" s="42">
        <f>'[1]640uA'!C7</f>
        <v>-2.2357425550000009E-10</v>
      </c>
      <c r="R12" s="42">
        <f>'[1]640uA'!D7</f>
        <v>1.5821837470037292E-12</v>
      </c>
    </row>
    <row r="13" spans="1:18">
      <c r="A13" s="9" t="s">
        <v>45</v>
      </c>
      <c r="B13" s="11" t="s">
        <v>98</v>
      </c>
      <c r="C13" s="4"/>
      <c r="D13" s="6"/>
      <c r="E13" s="44"/>
      <c r="F13" s="13">
        <v>3511.2</v>
      </c>
      <c r="G13" s="14">
        <v>630</v>
      </c>
      <c r="H13" s="15"/>
      <c r="I13" s="16"/>
      <c r="J13" s="17"/>
      <c r="K13" s="18">
        <v>149</v>
      </c>
      <c r="L13" s="12">
        <f t="shared" si="0"/>
        <v>12.206555615733702</v>
      </c>
      <c r="M13" s="14">
        <v>62506</v>
      </c>
      <c r="N13" s="23">
        <f t="shared" si="1"/>
        <v>250.01199971201382</v>
      </c>
      <c r="O13" s="41">
        <f>'[1]630uA'!A7</f>
        <v>-2.1566393365E-12</v>
      </c>
      <c r="P13" s="42">
        <f>'[1]630uA'!B7</f>
        <v>1.4749576350347316E-13</v>
      </c>
      <c r="Q13" s="42">
        <f>'[1]630uA'!C7</f>
        <v>-1.5634214149999999E-10</v>
      </c>
      <c r="R13" s="42">
        <f>'[1]630uA'!D7</f>
        <v>1.1119451288688733E-12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3455.4</v>
      </c>
      <c r="G14" s="14">
        <v>620</v>
      </c>
      <c r="H14" s="15"/>
      <c r="I14" s="16"/>
      <c r="J14" s="17"/>
      <c r="K14" s="18">
        <v>93</v>
      </c>
      <c r="L14" s="12">
        <f t="shared" si="0"/>
        <v>9.6436507609929549</v>
      </c>
      <c r="M14" s="14">
        <v>59969</v>
      </c>
      <c r="N14" s="23">
        <f t="shared" si="1"/>
        <v>244.88568761771276</v>
      </c>
      <c r="O14" s="41">
        <f>'[1]620uA'!A7</f>
        <v>-1.1516476949999993E-12</v>
      </c>
      <c r="P14" s="42">
        <f>'[1]620uA'!B7</f>
        <v>1.4873320838012987E-13</v>
      </c>
      <c r="Q14" s="42">
        <f>'[1]620uA'!C7</f>
        <v>-1.0877669904999999E-10</v>
      </c>
      <c r="R14" s="42">
        <f>'[1]620uA'!D7</f>
        <v>7.9462366633188167E-13</v>
      </c>
    </row>
    <row r="15" spans="1:18">
      <c r="A15" s="9" t="s">
        <v>55</v>
      </c>
      <c r="B15" s="11" t="s">
        <v>100</v>
      </c>
      <c r="C15" s="4"/>
      <c r="D15" s="6"/>
      <c r="E15" s="44"/>
      <c r="F15" s="13">
        <v>3400.2</v>
      </c>
      <c r="G15" s="14">
        <v>610</v>
      </c>
      <c r="H15" s="15"/>
      <c r="I15" s="16"/>
      <c r="J15" s="17"/>
      <c r="K15" s="18">
        <v>65</v>
      </c>
      <c r="L15" s="12">
        <f t="shared" si="0"/>
        <v>8.0622577482985491</v>
      </c>
      <c r="M15" s="14">
        <v>56819</v>
      </c>
      <c r="N15" s="23">
        <f t="shared" si="1"/>
        <v>238.36736353788032</v>
      </c>
      <c r="O15" s="41">
        <f>'[1]610uA'!A7</f>
        <v>-8.4469318699999904E-13</v>
      </c>
      <c r="P15" s="42">
        <f>'[1]610uA'!B7</f>
        <v>1.5600762621953466E-13</v>
      </c>
      <c r="Q15" s="42">
        <f>'[1]610uA'!C7</f>
        <v>-7.7508275299999983E-11</v>
      </c>
      <c r="R15" s="42">
        <f>'[1]610uA'!D7</f>
        <v>5.753146945812439E-13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3344.2</v>
      </c>
      <c r="G16" s="14">
        <v>600</v>
      </c>
      <c r="H16" s="15"/>
      <c r="I16" s="16"/>
      <c r="J16" s="17"/>
      <c r="K16" s="18">
        <v>52</v>
      </c>
      <c r="L16" s="12">
        <f t="shared" si="0"/>
        <v>7.2111025509279782</v>
      </c>
      <c r="M16" s="14">
        <v>50488</v>
      </c>
      <c r="N16" s="23">
        <f t="shared" si="1"/>
        <v>224.69534930656664</v>
      </c>
      <c r="O16" s="41">
        <f>'[1]600uA'!A7</f>
        <v>-7.9580784700000029E-13</v>
      </c>
      <c r="P16" s="42">
        <f>'[1]600uA'!B7</f>
        <v>2.1812489943545169E-13</v>
      </c>
      <c r="Q16" s="42">
        <f>'[1]600uA'!C7</f>
        <v>-5.5068767449999995E-11</v>
      </c>
      <c r="R16" s="42">
        <f>'[1]600uA'!D7</f>
        <v>3.8477603748477823E-13</v>
      </c>
    </row>
    <row r="17" spans="1:20">
      <c r="A17" s="9" t="s">
        <v>62</v>
      </c>
      <c r="B17" s="11">
        <v>5.5789999999999997</v>
      </c>
      <c r="C17" s="4"/>
      <c r="D17" s="6"/>
      <c r="E17" s="44"/>
      <c r="F17" s="13">
        <v>3289.2</v>
      </c>
      <c r="G17" s="14">
        <v>590</v>
      </c>
      <c r="H17" s="15"/>
      <c r="I17" s="16"/>
      <c r="J17" s="17"/>
      <c r="K17" s="18">
        <v>24</v>
      </c>
      <c r="L17" s="12">
        <f t="shared" si="0"/>
        <v>4.8989794855663558</v>
      </c>
      <c r="M17" s="14">
        <v>32409</v>
      </c>
      <c r="N17" s="23">
        <f t="shared" si="1"/>
        <v>180.02499826412998</v>
      </c>
      <c r="O17" s="41">
        <f>'[1]590uA'!A7</f>
        <v>-1.1527845239999995E-12</v>
      </c>
      <c r="P17" s="42">
        <f>'[1]590uA'!B7</f>
        <v>1.5476314752846485E-13</v>
      </c>
      <c r="Q17" s="42">
        <f>'[1]590uA'!C7</f>
        <v>-3.9701717299999976E-11</v>
      </c>
      <c r="R17" s="42">
        <f>'[1]590uA'!D7</f>
        <v>3.0131692888641543E-13</v>
      </c>
    </row>
    <row r="18" spans="1:20" ht="14" customHeight="1">
      <c r="A18" s="9" t="s">
        <v>63</v>
      </c>
      <c r="B18" s="11">
        <v>4.5789999999999997</v>
      </c>
      <c r="C18" s="4"/>
      <c r="D18" s="6"/>
      <c r="E18" s="44"/>
      <c r="F18" s="13">
        <v>3233.2</v>
      </c>
      <c r="G18" s="14">
        <v>580</v>
      </c>
      <c r="H18" s="15"/>
      <c r="I18" s="16"/>
      <c r="J18" s="17"/>
      <c r="K18" s="18">
        <v>26</v>
      </c>
      <c r="L18" s="12">
        <f t="shared" si="0"/>
        <v>5.0990195135927845</v>
      </c>
      <c r="M18" s="14">
        <v>22794</v>
      </c>
      <c r="N18" s="23">
        <f t="shared" si="1"/>
        <v>150.9768194127827</v>
      </c>
      <c r="O18" s="41">
        <f>'[1]580uA'!A7</f>
        <v>-7.8784980549999953E-13</v>
      </c>
      <c r="P18" s="42">
        <f>'[1]580uA'!B7</f>
        <v>1.3608937383703265E-13</v>
      </c>
      <c r="Q18" s="42">
        <f>'[1]580uA'!C7</f>
        <v>-2.7956730250000014E-11</v>
      </c>
      <c r="R18" s="42">
        <f>'[1]580uA'!D7</f>
        <v>2.1736906612956081E-13</v>
      </c>
    </row>
    <row r="19" spans="1:20" ht="15" customHeight="1">
      <c r="A19" s="9" t="s">
        <v>64</v>
      </c>
      <c r="B19" s="11">
        <v>1.1180000000000001</v>
      </c>
      <c r="C19" s="4"/>
      <c r="D19" s="6"/>
      <c r="E19" s="44"/>
      <c r="F19" s="13">
        <v>3178.2</v>
      </c>
      <c r="G19" s="14">
        <v>570</v>
      </c>
      <c r="H19" s="15"/>
      <c r="I19" s="16"/>
      <c r="J19" s="17"/>
      <c r="K19" s="18">
        <v>15</v>
      </c>
      <c r="L19" s="12">
        <f t="shared" si="0"/>
        <v>3.872983346207417</v>
      </c>
      <c r="M19" s="14">
        <v>14142</v>
      </c>
      <c r="N19" s="23">
        <f t="shared" si="1"/>
        <v>118.92014127135907</v>
      </c>
      <c r="O19" s="41">
        <f>'[1]570uA'!A7</f>
        <v>9.2541084349999948E-13</v>
      </c>
      <c r="P19" s="42">
        <f>'[1]570uA'!B7</f>
        <v>1.4546978047176666E-13</v>
      </c>
      <c r="Q19" s="42">
        <f>'[1]570uA'!C7</f>
        <v>-1.8292212549999998E-11</v>
      </c>
      <c r="R19" s="42">
        <f>'[1]570uA'!D7</f>
        <v>1.9907475530967757E-13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3122.4</v>
      </c>
      <c r="G20" s="14">
        <v>560</v>
      </c>
      <c r="H20" s="15"/>
      <c r="I20" s="16"/>
      <c r="J20" s="17"/>
      <c r="K20" s="18">
        <v>3</v>
      </c>
      <c r="L20" s="12">
        <f t="shared" si="0"/>
        <v>1.7320508075688772</v>
      </c>
      <c r="M20" s="14">
        <v>4353</v>
      </c>
      <c r="N20" s="23">
        <f t="shared" si="1"/>
        <v>65.977268812826736</v>
      </c>
      <c r="O20" s="41">
        <f>'[1]560uA'!A7</f>
        <v>9.3336889749999994E-13</v>
      </c>
      <c r="P20" s="42">
        <f>'[1]560uA'!B7</f>
        <v>1.3977645990702086E-13</v>
      </c>
      <c r="Q20" s="42">
        <f>'[1]560uA'!C7</f>
        <v>-1.3255885750000009E-11</v>
      </c>
      <c r="R20" s="42">
        <f>'[1]560uA'!D7</f>
        <v>1.7432150709865921E-13</v>
      </c>
    </row>
    <row r="21" spans="1:20">
      <c r="A21" s="9" t="s">
        <v>66</v>
      </c>
      <c r="B21" s="11">
        <v>0.436</v>
      </c>
      <c r="C21" s="4"/>
      <c r="D21" s="6"/>
      <c r="E21" s="45"/>
      <c r="F21" s="13">
        <v>3067.2</v>
      </c>
      <c r="G21" s="14">
        <v>550</v>
      </c>
      <c r="H21" s="15"/>
      <c r="I21" s="16"/>
      <c r="J21" s="17"/>
      <c r="K21" s="18">
        <v>3</v>
      </c>
      <c r="L21" s="12">
        <f t="shared" si="0"/>
        <v>1.7320508075688772</v>
      </c>
      <c r="M21" s="14">
        <v>351</v>
      </c>
      <c r="N21" s="23">
        <f t="shared" si="1"/>
        <v>18.734993995195193</v>
      </c>
      <c r="O21" s="41">
        <f>'[1]550uA'!A7</f>
        <v>1.2767031440000006E-12</v>
      </c>
      <c r="P21" s="42">
        <f>'[1]550uA'!B7</f>
        <v>1.3561895261944882E-13</v>
      </c>
      <c r="Q21" s="42">
        <f>'[1]550uA'!C7</f>
        <v>-9.2870778650000117E-12</v>
      </c>
      <c r="R21" s="42">
        <f>'[1]550uA'!D7</f>
        <v>1.542300067445451E-13</v>
      </c>
      <c r="T21" s="2"/>
    </row>
    <row r="22" spans="1:20">
      <c r="A22" s="9" t="s">
        <v>67</v>
      </c>
      <c r="B22" s="11">
        <v>0.54800000000000004</v>
      </c>
      <c r="C22" s="4"/>
      <c r="D22" s="6"/>
    </row>
    <row r="23" spans="1:20">
      <c r="A23" s="9" t="s">
        <v>68</v>
      </c>
      <c r="B23" s="11">
        <v>0.871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0.623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102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3900</v>
      </c>
      <c r="G30" s="29">
        <f>E30*'Data Summary'!$B$18</f>
        <v>3205.2999999999997</v>
      </c>
      <c r="H30" s="31">
        <f>(M6-K6)/$B$42</f>
        <v>1512.8</v>
      </c>
      <c r="I30" s="32">
        <f>(1/$B$42)*SQRT(N6^2+L6^2)</f>
        <v>5.0479918999758935</v>
      </c>
      <c r="J30" s="33">
        <f>Q6-O6</f>
        <v>-1.9744902661474998E-9</v>
      </c>
      <c r="K30" s="33">
        <f>SQRT(P6^2+R6^2)</f>
        <v>1.4121743179894522E-11</v>
      </c>
      <c r="L30" s="32">
        <f>ABS(J30)/($H$30*$F$24*$L$24)</f>
        <v>23546.96133700807</v>
      </c>
      <c r="M30" s="33">
        <f>SQRT( ( 1 / ($H$30*$F$24*$L$24 ) )^2 * (K30^2+J30^2*( ($I$30/$H$30)^2+($F$25/$F$24)^2)))</f>
        <v>271.08336678030719</v>
      </c>
    </row>
    <row r="31" spans="1:20">
      <c r="A31" s="9" t="s">
        <v>27</v>
      </c>
      <c r="B31" s="11">
        <v>400</v>
      </c>
      <c r="E31" s="40">
        <f t="shared" ref="E31:E45" si="2">G7</f>
        <v>690</v>
      </c>
      <c r="F31" s="40">
        <f t="shared" ref="F31:F45" si="3">F7</f>
        <v>3844</v>
      </c>
      <c r="G31" s="40">
        <f>E31*'Data Summary'!$B$18</f>
        <v>3159.5099999999998</v>
      </c>
      <c r="H31" s="31">
        <f>(M7-K7)/$B$42</f>
        <v>1408.85</v>
      </c>
      <c r="I31" s="32">
        <f t="shared" ref="I31:I45" si="4">(1/$B$42)*SQRT(N7^2+L7^2)</f>
        <v>4.8673230151011477</v>
      </c>
      <c r="J31" s="33">
        <f t="shared" ref="J31:J45" si="5">Q7-O7</f>
        <v>-1.3810370162684997E-9</v>
      </c>
      <c r="K31" s="33">
        <f t="shared" ref="K31:K45" si="6">SQRT(P7^2+R7^2)</f>
        <v>1.0345401843180537E-11</v>
      </c>
      <c r="L31" s="32">
        <f>ABS(J31)/($H$30*$F$24*$L$24)</f>
        <v>16469.681205621135</v>
      </c>
      <c r="M31" s="33">
        <f t="shared" ref="M31:M45" si="7">SQRT( ( 1 / ($H$30*$F$24*$L$24 ) )^2 * (K31^2+J31^2*( ($I$30/$H$30)^2+($F$25/$F$24)^2)))</f>
        <v>193.1240208991467</v>
      </c>
    </row>
    <row r="32" spans="1:20">
      <c r="A32" s="54" t="s">
        <v>52</v>
      </c>
      <c r="B32" s="55"/>
      <c r="E32" s="40">
        <f t="shared" si="2"/>
        <v>680</v>
      </c>
      <c r="F32" s="40">
        <f t="shared" si="3"/>
        <v>3789</v>
      </c>
      <c r="G32" s="40">
        <f>E32*'Data Summary'!$B$18</f>
        <v>3113.72</v>
      </c>
      <c r="H32" s="31">
        <f t="shared" ref="H32:H45" si="8">(M8-K8)/$B$42</f>
        <v>1356.95</v>
      </c>
      <c r="I32" s="32">
        <f t="shared" si="4"/>
        <v>4.7724615125623471</v>
      </c>
      <c r="J32" s="33">
        <f t="shared" si="5"/>
        <v>-9.5721473446649947E-10</v>
      </c>
      <c r="K32" s="33">
        <f t="shared" si="6"/>
        <v>6.8133378847697968E-12</v>
      </c>
      <c r="L32" s="32">
        <f t="shared" ref="L32:L45" si="9">ABS(J32)/($H$30*$F$24*$L$24)</f>
        <v>11415.350447725807</v>
      </c>
      <c r="M32" s="33">
        <f t="shared" si="7"/>
        <v>131.17641986496645</v>
      </c>
    </row>
    <row r="33" spans="1:14">
      <c r="A33" s="56"/>
      <c r="B33" s="57"/>
      <c r="E33" s="40">
        <f t="shared" si="2"/>
        <v>670</v>
      </c>
      <c r="F33" s="40">
        <f t="shared" si="3"/>
        <v>3733</v>
      </c>
      <c r="G33" s="40">
        <f>E33*'Data Summary'!$B$18</f>
        <v>3067.93</v>
      </c>
      <c r="H33" s="31">
        <f t="shared" si="8"/>
        <v>1218.3</v>
      </c>
      <c r="I33" s="32">
        <f t="shared" si="4"/>
        <v>4.5227818381561971</v>
      </c>
      <c r="J33" s="33">
        <f t="shared" si="5"/>
        <v>-6.5823542194750066E-10</v>
      </c>
      <c r="K33" s="33">
        <f t="shared" si="6"/>
        <v>4.9879665650714927E-12</v>
      </c>
      <c r="L33" s="32">
        <f t="shared" si="9"/>
        <v>7849.8457536022815</v>
      </c>
      <c r="M33" s="33">
        <f t="shared" si="7"/>
        <v>92.484045865574473</v>
      </c>
    </row>
    <row r="34" spans="1:14">
      <c r="A34" s="9" t="s">
        <v>56</v>
      </c>
      <c r="B34" s="11" t="s">
        <v>103</v>
      </c>
      <c r="E34" s="40">
        <f t="shared" si="2"/>
        <v>660</v>
      </c>
      <c r="F34" s="40">
        <f t="shared" si="3"/>
        <v>3678</v>
      </c>
      <c r="G34" s="40">
        <f>E34*'Data Summary'!$B$18</f>
        <v>3022.14</v>
      </c>
      <c r="H34" s="31">
        <f t="shared" si="8"/>
        <v>1117.5833333333333</v>
      </c>
      <c r="I34" s="32">
        <f t="shared" si="4"/>
        <v>4.3301590938183523</v>
      </c>
      <c r="J34" s="33">
        <f t="shared" si="5"/>
        <v>-4.5391516521149999E-10</v>
      </c>
      <c r="K34" s="33">
        <f t="shared" si="6"/>
        <v>3.3903852277846512E-12</v>
      </c>
      <c r="L34" s="32">
        <f t="shared" si="9"/>
        <v>5413.2061468052707</v>
      </c>
      <c r="M34" s="33">
        <f t="shared" si="7"/>
        <v>63.399991420217333</v>
      </c>
    </row>
    <row r="35" spans="1:14">
      <c r="A35" s="9" t="s">
        <v>20</v>
      </c>
      <c r="B35" s="11" t="s">
        <v>104</v>
      </c>
      <c r="E35" s="40">
        <f t="shared" si="2"/>
        <v>650</v>
      </c>
      <c r="F35" s="40">
        <f t="shared" si="3"/>
        <v>3622.4</v>
      </c>
      <c r="G35" s="40">
        <f>E35*'Data Summary'!$B$18</f>
        <v>2976.35</v>
      </c>
      <c r="H35" s="31">
        <f t="shared" si="8"/>
        <v>1088.5666666666666</v>
      </c>
      <c r="I35" s="32">
        <f t="shared" si="4"/>
        <v>4.271741773302522</v>
      </c>
      <c r="J35" s="33">
        <f t="shared" si="5"/>
        <v>-3.1547187911049996E-10</v>
      </c>
      <c r="K35" s="33">
        <f t="shared" si="6"/>
        <v>2.1455930836352729E-12</v>
      </c>
      <c r="L35" s="32">
        <f t="shared" si="9"/>
        <v>3762.1882810402794</v>
      </c>
      <c r="M35" s="33">
        <f t="shared" si="7"/>
        <v>42.504528304155016</v>
      </c>
      <c r="N35" s="3"/>
    </row>
    <row r="36" spans="1:14">
      <c r="A36" s="9" t="s">
        <v>21</v>
      </c>
      <c r="B36" s="11" t="s">
        <v>105</v>
      </c>
      <c r="E36" s="40">
        <f t="shared" si="2"/>
        <v>640</v>
      </c>
      <c r="F36" s="40">
        <f t="shared" si="3"/>
        <v>3567.2</v>
      </c>
      <c r="G36" s="40">
        <f>E36*'Data Summary'!$B$18</f>
        <v>2930.56</v>
      </c>
      <c r="H36" s="31">
        <f t="shared" si="8"/>
        <v>1068.0166666666667</v>
      </c>
      <c r="I36" s="32">
        <f t="shared" si="4"/>
        <v>4.2300840548517611</v>
      </c>
      <c r="J36" s="33">
        <f t="shared" si="5"/>
        <v>-2.2209860039650009E-10</v>
      </c>
      <c r="K36" s="33">
        <f t="shared" si="6"/>
        <v>1.5910584314645998E-12</v>
      </c>
      <c r="L36" s="32">
        <f t="shared" si="9"/>
        <v>2648.6568438465606</v>
      </c>
      <c r="M36" s="33">
        <f t="shared" si="7"/>
        <v>30.511730026697336</v>
      </c>
      <c r="N36" s="3"/>
    </row>
    <row r="37" spans="1:14">
      <c r="A37" s="9" t="s">
        <v>22</v>
      </c>
      <c r="B37" s="11" t="s">
        <v>106</v>
      </c>
      <c r="E37" s="40">
        <f t="shared" si="2"/>
        <v>630</v>
      </c>
      <c r="F37" s="40">
        <f t="shared" si="3"/>
        <v>3511.2</v>
      </c>
      <c r="G37" s="40">
        <f>E37*'Data Summary'!$B$18</f>
        <v>2884.77</v>
      </c>
      <c r="H37" s="31">
        <f t="shared" si="8"/>
        <v>1039.2833333333333</v>
      </c>
      <c r="I37" s="32">
        <f t="shared" si="4"/>
        <v>4.1718301339659876</v>
      </c>
      <c r="J37" s="33">
        <f t="shared" si="5"/>
        <v>-1.5418550216349999E-10</v>
      </c>
      <c r="K37" s="33">
        <f t="shared" si="6"/>
        <v>1.121684879931386E-12</v>
      </c>
      <c r="L37" s="32">
        <f t="shared" si="9"/>
        <v>1838.7530799302976</v>
      </c>
      <c r="M37" s="33">
        <f t="shared" si="7"/>
        <v>21.309587368076734</v>
      </c>
    </row>
    <row r="38" spans="1:14">
      <c r="A38" s="54" t="s">
        <v>11</v>
      </c>
      <c r="B38" s="55"/>
      <c r="E38" s="40">
        <f t="shared" si="2"/>
        <v>620</v>
      </c>
      <c r="F38" s="40">
        <f t="shared" si="3"/>
        <v>3455.4</v>
      </c>
      <c r="G38" s="40">
        <f>E38*'Data Summary'!$B$18</f>
        <v>2838.98</v>
      </c>
      <c r="H38" s="31">
        <f t="shared" si="8"/>
        <v>997.93333333333328</v>
      </c>
      <c r="I38" s="32">
        <f t="shared" si="4"/>
        <v>4.084591642855977</v>
      </c>
      <c r="J38" s="33">
        <f t="shared" si="5"/>
        <v>-1.0762505135499999E-10</v>
      </c>
      <c r="K38" s="33">
        <f t="shared" si="6"/>
        <v>8.0842336579899068E-13</v>
      </c>
      <c r="L38" s="32">
        <f t="shared" si="9"/>
        <v>1283.4922342232392</v>
      </c>
      <c r="M38" s="33">
        <f t="shared" si="7"/>
        <v>15.067045707172072</v>
      </c>
    </row>
    <row r="39" spans="1:14">
      <c r="A39" s="65"/>
      <c r="B39" s="66"/>
      <c r="E39" s="40">
        <f t="shared" si="2"/>
        <v>610</v>
      </c>
      <c r="F39" s="40">
        <f t="shared" si="3"/>
        <v>3400.2</v>
      </c>
      <c r="G39" s="40">
        <f>E39*'Data Summary'!$B$18</f>
        <v>2793.19</v>
      </c>
      <c r="H39" s="31">
        <f t="shared" si="8"/>
        <v>945.9</v>
      </c>
      <c r="I39" s="32">
        <f t="shared" si="4"/>
        <v>3.9750611455814249</v>
      </c>
      <c r="J39" s="33">
        <f t="shared" si="5"/>
        <v>-7.666358211299999E-11</v>
      </c>
      <c r="K39" s="33">
        <f t="shared" si="6"/>
        <v>5.9609175236683489E-13</v>
      </c>
      <c r="L39" s="32">
        <f t="shared" si="9"/>
        <v>914.25844681095089</v>
      </c>
      <c r="M39" s="33">
        <f t="shared" si="7"/>
        <v>10.888560131281668</v>
      </c>
      <c r="N39" s="3"/>
    </row>
    <row r="40" spans="1:14">
      <c r="A40" s="56"/>
      <c r="B40" s="57"/>
      <c r="E40" s="40">
        <f t="shared" si="2"/>
        <v>600</v>
      </c>
      <c r="F40" s="40">
        <f t="shared" si="3"/>
        <v>3344.2</v>
      </c>
      <c r="G40" s="40">
        <f>E40*'Data Summary'!$B$18</f>
        <v>2747.3999999999996</v>
      </c>
      <c r="H40" s="31">
        <f t="shared" si="8"/>
        <v>840.6</v>
      </c>
      <c r="I40" s="32">
        <f t="shared" si="4"/>
        <v>3.7468505292964234</v>
      </c>
      <c r="J40" s="33">
        <f t="shared" si="5"/>
        <v>-5.4272959602999996E-11</v>
      </c>
      <c r="K40" s="33">
        <f t="shared" si="6"/>
        <v>4.4230201308180069E-13</v>
      </c>
      <c r="L40" s="32">
        <f t="shared" si="9"/>
        <v>647.23706332081474</v>
      </c>
      <c r="M40" s="33">
        <f t="shared" si="7"/>
        <v>7.8686537838723067</v>
      </c>
      <c r="N40" s="3"/>
    </row>
    <row r="41" spans="1:14">
      <c r="A41" s="9" t="s">
        <v>56</v>
      </c>
      <c r="B41" s="11" t="s">
        <v>107</v>
      </c>
      <c r="E41" s="40">
        <f t="shared" si="2"/>
        <v>590</v>
      </c>
      <c r="F41" s="40">
        <f t="shared" si="3"/>
        <v>3289.2</v>
      </c>
      <c r="G41" s="40">
        <f>E41*'Data Summary'!$B$18</f>
        <v>2701.6099999999997</v>
      </c>
      <c r="H41" s="31">
        <f t="shared" si="8"/>
        <v>539.75</v>
      </c>
      <c r="I41" s="32">
        <f t="shared" si="4"/>
        <v>3.001527388958273</v>
      </c>
      <c r="J41" s="33">
        <f t="shared" si="5"/>
        <v>-3.8548932775999978E-11</v>
      </c>
      <c r="K41" s="33">
        <f t="shared" si="6"/>
        <v>3.3873813406001177E-13</v>
      </c>
      <c r="L41" s="32">
        <f t="shared" si="9"/>
        <v>459.71876652016181</v>
      </c>
      <c r="M41" s="33">
        <f t="shared" si="7"/>
        <v>5.7895277377586645</v>
      </c>
      <c r="N41" s="3"/>
    </row>
    <row r="42" spans="1:14">
      <c r="A42" s="9" t="s">
        <v>24</v>
      </c>
      <c r="B42" s="11">
        <v>60</v>
      </c>
      <c r="E42" s="40">
        <f t="shared" si="2"/>
        <v>580</v>
      </c>
      <c r="F42" s="40">
        <f t="shared" si="3"/>
        <v>3233.2</v>
      </c>
      <c r="G42" s="40">
        <f>E42*'Data Summary'!$B$18</f>
        <v>2655.8199999999997</v>
      </c>
      <c r="H42" s="31">
        <f t="shared" si="8"/>
        <v>379.46666666666664</v>
      </c>
      <c r="I42" s="32">
        <f t="shared" si="4"/>
        <v>2.517715013437559</v>
      </c>
      <c r="J42" s="33">
        <f t="shared" si="5"/>
        <v>-2.7168880444500015E-11</v>
      </c>
      <c r="K42" s="33">
        <f t="shared" si="6"/>
        <v>2.5645589987635887E-13</v>
      </c>
      <c r="L42" s="32">
        <f t="shared" si="9"/>
        <v>324.00492844397024</v>
      </c>
      <c r="M42" s="33">
        <f t="shared" si="7"/>
        <v>4.2305297984776944</v>
      </c>
      <c r="N42" s="3"/>
    </row>
    <row r="43" spans="1:14">
      <c r="A43" s="54" t="s">
        <v>12</v>
      </c>
      <c r="B43" s="55"/>
      <c r="E43" s="40">
        <f t="shared" si="2"/>
        <v>570</v>
      </c>
      <c r="F43" s="40">
        <f t="shared" si="3"/>
        <v>3178.2</v>
      </c>
      <c r="G43" s="40">
        <f>E43*'Data Summary'!$B$18</f>
        <v>2610.0299999999997</v>
      </c>
      <c r="H43" s="31">
        <f t="shared" si="8"/>
        <v>235.45</v>
      </c>
      <c r="I43" s="32">
        <f t="shared" si="4"/>
        <v>1.983053201505194</v>
      </c>
      <c r="J43" s="33">
        <f t="shared" si="5"/>
        <v>-1.9217623393499999E-11</v>
      </c>
      <c r="K43" s="33">
        <f t="shared" si="6"/>
        <v>2.4656077391205601E-13</v>
      </c>
      <c r="L43" s="32">
        <f t="shared" si="9"/>
        <v>229.18149701433984</v>
      </c>
      <c r="M43" s="33">
        <f t="shared" si="7"/>
        <v>3.5945077628026363</v>
      </c>
      <c r="N43" s="3"/>
    </row>
    <row r="44" spans="1:14">
      <c r="A44" s="56"/>
      <c r="B44" s="57"/>
      <c r="E44" s="40">
        <f t="shared" si="2"/>
        <v>560</v>
      </c>
      <c r="F44" s="40">
        <f t="shared" si="3"/>
        <v>3122.4</v>
      </c>
      <c r="G44" s="40">
        <f>E44*'Data Summary'!$B$18</f>
        <v>2564.2399999999998</v>
      </c>
      <c r="H44" s="31">
        <f t="shared" si="8"/>
        <v>72.5</v>
      </c>
      <c r="I44" s="32">
        <f t="shared" si="4"/>
        <v>1.1000000000000001</v>
      </c>
      <c r="J44" s="33">
        <f t="shared" si="5"/>
        <v>-1.4189254647500009E-11</v>
      </c>
      <c r="K44" s="33">
        <f t="shared" si="6"/>
        <v>2.2344002904870671E-13</v>
      </c>
      <c r="L44" s="32">
        <f t="shared" si="9"/>
        <v>169.21523307255725</v>
      </c>
      <c r="M44" s="33">
        <f t="shared" si="7"/>
        <v>3.070947710082403</v>
      </c>
      <c r="N44" s="3"/>
    </row>
    <row r="45" spans="1:14">
      <c r="A45" s="9" t="s">
        <v>13</v>
      </c>
      <c r="B45" s="11" t="s">
        <v>108</v>
      </c>
      <c r="E45" s="40">
        <f t="shared" si="2"/>
        <v>550</v>
      </c>
      <c r="F45" s="40">
        <f t="shared" si="3"/>
        <v>3067.2</v>
      </c>
      <c r="G45" s="40">
        <f>E45*'Data Summary'!$B$18</f>
        <v>2518.4499999999998</v>
      </c>
      <c r="H45" s="31">
        <f t="shared" si="8"/>
        <v>5.8</v>
      </c>
      <c r="I45" s="32">
        <f t="shared" si="4"/>
        <v>0.31358146203711296</v>
      </c>
      <c r="J45" s="33">
        <f t="shared" si="5"/>
        <v>-1.0563781009000013E-11</v>
      </c>
      <c r="K45" s="33">
        <f t="shared" si="6"/>
        <v>2.0537622863909719E-13</v>
      </c>
      <c r="L45" s="32">
        <f t="shared" si="9"/>
        <v>125.97932097020602</v>
      </c>
      <c r="M45" s="33">
        <f t="shared" si="7"/>
        <v>2.7000688867676415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700,23546.9613370081,271.083366780307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690,16469.6812056211,193.124020899147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972</v>
      </c>
      <c r="L50" s="35" t="str">
        <f t="shared" si="10"/>
        <v>680,11415.3504477258,131.176419864966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670,7849.84575360228,92.4840458655745</v>
      </c>
    </row>
    <row r="52" spans="1:14">
      <c r="E52" s="8" t="s">
        <v>78</v>
      </c>
      <c r="F52" s="30">
        <f>EXP(INDEX(LINEST(LN(L30:L45),E30:E45),1,2))</f>
        <v>4.5112882790364484E-7</v>
      </c>
      <c r="L52" s="35" t="str">
        <f t="shared" si="10"/>
        <v>660,5413.20614680527,63.3999914202173</v>
      </c>
    </row>
    <row r="53" spans="1:14">
      <c r="E53" s="8" t="s">
        <v>79</v>
      </c>
      <c r="F53" s="30">
        <f>INDEX(LINEST(LN(L30:L45),E30:E45),1)</f>
        <v>3.5186054497101098E-2</v>
      </c>
      <c r="L53" s="35" t="str">
        <f t="shared" si="10"/>
        <v>650,3762.18828104028,42.504528304155</v>
      </c>
      <c r="N53" s="3"/>
    </row>
    <row r="54" spans="1:14">
      <c r="L54" s="35" t="str">
        <f t="shared" si="10"/>
        <v>640,2648.65684384656,30.5117300266973</v>
      </c>
      <c r="N54" s="3"/>
    </row>
    <row r="55" spans="1:14">
      <c r="L55" s="35" t="str">
        <f t="shared" si="10"/>
        <v>630,1838.7530799303,21.3095873680767</v>
      </c>
      <c r="N55" s="3"/>
    </row>
    <row r="56" spans="1:14">
      <c r="L56" s="35" t="str">
        <f t="shared" si="10"/>
        <v>620,1283.49223422324,15.0670457071721</v>
      </c>
      <c r="N56" s="3"/>
    </row>
    <row r="57" spans="1:14">
      <c r="L57" s="35" t="str">
        <f t="shared" si="10"/>
        <v>610,914.258446810951,10.8885601312817</v>
      </c>
      <c r="N57" s="3"/>
    </row>
    <row r="58" spans="1:14">
      <c r="L58" s="35" t="str">
        <f t="shared" si="10"/>
        <v>600,647.237063320815,7.86865378387231</v>
      </c>
      <c r="N58" s="3"/>
    </row>
    <row r="59" spans="1:14">
      <c r="L59" s="35" t="str">
        <f t="shared" si="10"/>
        <v>590,459.718766520162,5.78952773775866</v>
      </c>
      <c r="N59" s="3"/>
    </row>
    <row r="60" spans="1:14">
      <c r="L60" s="35" t="str">
        <f t="shared" si="10"/>
        <v>580,324.00492844397,4.23052979847769</v>
      </c>
    </row>
    <row r="61" spans="1:14">
      <c r="L61" s="35" t="str">
        <f t="shared" si="10"/>
        <v>570,229.18149701434,3.59450776280264</v>
      </c>
    </row>
    <row r="62" spans="1:14">
      <c r="L62" s="35" t="str">
        <f t="shared" si="10"/>
        <v>560,169.215233072557,3.0709477100824</v>
      </c>
    </row>
    <row r="63" spans="1:14">
      <c r="L63" s="35" t="str">
        <f t="shared" si="10"/>
        <v>550,125.979320970206,2.70006888676764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2018-07-12T14:37:09Z</dcterms:modified>
</cp:coreProperties>
</file>