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BDCEF265-4EDE-2745-8EDA-71A0F46B00B3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J44" i="1" s="1"/>
  <c r="P20" i="1"/>
  <c r="O20" i="1"/>
  <c r="N20" i="1"/>
  <c r="L20" i="1"/>
  <c r="I44" i="1" s="1"/>
  <c r="R19" i="1"/>
  <c r="Q19" i="1"/>
  <c r="P19" i="1"/>
  <c r="O19" i="1"/>
  <c r="N19" i="1"/>
  <c r="L19" i="1"/>
  <c r="R18" i="1"/>
  <c r="Q18" i="1"/>
  <c r="J42" i="1" s="1"/>
  <c r="P18" i="1"/>
  <c r="O18" i="1"/>
  <c r="N18" i="1"/>
  <c r="L18" i="1"/>
  <c r="R17" i="1"/>
  <c r="Q17" i="1"/>
  <c r="P17" i="1"/>
  <c r="O17" i="1"/>
  <c r="N17" i="1"/>
  <c r="L17" i="1"/>
  <c r="R16" i="1"/>
  <c r="Q16" i="1"/>
  <c r="J40" i="1" s="1"/>
  <c r="P16" i="1"/>
  <c r="O16" i="1"/>
  <c r="N16" i="1"/>
  <c r="L16" i="1"/>
  <c r="I40" i="1" s="1"/>
  <c r="R15" i="1"/>
  <c r="Q15" i="1"/>
  <c r="P15" i="1"/>
  <c r="O15" i="1"/>
  <c r="N15" i="1"/>
  <c r="L15" i="1"/>
  <c r="R14" i="1"/>
  <c r="Q14" i="1"/>
  <c r="J38" i="1" s="1"/>
  <c r="P14" i="1"/>
  <c r="O14" i="1"/>
  <c r="N14" i="1"/>
  <c r="L14" i="1"/>
  <c r="R13" i="1"/>
  <c r="Q13" i="1"/>
  <c r="P13" i="1"/>
  <c r="O13" i="1"/>
  <c r="N13" i="1"/>
  <c r="L13" i="1"/>
  <c r="R12" i="1"/>
  <c r="Q12" i="1"/>
  <c r="J36" i="1" s="1"/>
  <c r="P12" i="1"/>
  <c r="O12" i="1"/>
  <c r="N12" i="1"/>
  <c r="L12" i="1"/>
  <c r="I36" i="1" s="1"/>
  <c r="R11" i="1"/>
  <c r="Q11" i="1"/>
  <c r="P11" i="1"/>
  <c r="O11" i="1"/>
  <c r="N11" i="1"/>
  <c r="L11" i="1"/>
  <c r="R10" i="1"/>
  <c r="Q10" i="1"/>
  <c r="J34" i="1" s="1"/>
  <c r="L34" i="1" s="1"/>
  <c r="P10" i="1"/>
  <c r="O10" i="1"/>
  <c r="N10" i="1"/>
  <c r="L10" i="1"/>
  <c r="R9" i="1"/>
  <c r="Q9" i="1"/>
  <c r="P9" i="1"/>
  <c r="O9" i="1"/>
  <c r="N9" i="1"/>
  <c r="L9" i="1"/>
  <c r="R8" i="1"/>
  <c r="Q8" i="1"/>
  <c r="J32" i="1" s="1"/>
  <c r="L32" i="1" s="1"/>
  <c r="P8" i="1"/>
  <c r="O8" i="1"/>
  <c r="N8" i="1"/>
  <c r="L8" i="1"/>
  <c r="I32" i="1" s="1"/>
  <c r="R7" i="1"/>
  <c r="Q7" i="1"/>
  <c r="P7" i="1"/>
  <c r="O7" i="1"/>
  <c r="J31" i="1" s="1"/>
  <c r="L31" i="1" s="1"/>
  <c r="N7" i="1"/>
  <c r="L7" i="1"/>
  <c r="R6" i="1"/>
  <c r="Q6" i="1"/>
  <c r="J30" i="1" s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I30" i="1"/>
  <c r="K31" i="1"/>
  <c r="I49" i="1"/>
  <c r="K32" i="1"/>
  <c r="J33" i="1"/>
  <c r="K33" i="1"/>
  <c r="K34" i="1"/>
  <c r="J35" i="1"/>
  <c r="K35" i="1"/>
  <c r="K36" i="1"/>
  <c r="J37" i="1"/>
  <c r="K37" i="1"/>
  <c r="K38" i="1"/>
  <c r="J39" i="1"/>
  <c r="K39" i="1"/>
  <c r="K40" i="1"/>
  <c r="J41" i="1"/>
  <c r="L41" i="1" s="1"/>
  <c r="K41" i="1"/>
  <c r="K42" i="1"/>
  <c r="J43" i="1"/>
  <c r="L43" i="1" s="1"/>
  <c r="K43" i="1"/>
  <c r="K44" i="1"/>
  <c r="J45" i="1"/>
  <c r="L45" i="1" s="1"/>
  <c r="K45" i="1"/>
  <c r="K30" i="1"/>
  <c r="F51" i="1"/>
  <c r="F49" i="1"/>
  <c r="F48" i="1"/>
  <c r="H31" i="1"/>
  <c r="F50" i="1"/>
  <c r="I31" i="1"/>
  <c r="I33" i="1"/>
  <c r="I34" i="1"/>
  <c r="I35" i="1"/>
  <c r="I37" i="1"/>
  <c r="I38" i="1"/>
  <c r="I39" i="1"/>
  <c r="I41" i="1"/>
  <c r="I42" i="1"/>
  <c r="I43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9" i="1" l="1"/>
  <c r="L37" i="1"/>
  <c r="L35" i="1"/>
  <c r="L33" i="1"/>
  <c r="M44" i="1"/>
  <c r="L36" i="1"/>
  <c r="L38" i="1"/>
  <c r="L40" i="1"/>
  <c r="L42" i="1"/>
  <c r="L44" i="1"/>
  <c r="L30" i="1"/>
  <c r="M30" i="1"/>
  <c r="M42" i="1"/>
  <c r="M40" i="1"/>
  <c r="M38" i="1"/>
  <c r="M36" i="1"/>
  <c r="M34" i="1"/>
  <c r="M32" i="1"/>
  <c r="M31" i="1"/>
  <c r="L49" i="1" s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L58" i="1" l="1"/>
  <c r="L52" i="1"/>
  <c r="L60" i="1"/>
  <c r="L54" i="1"/>
  <c r="L50" i="1"/>
  <c r="L62" i="1"/>
  <c r="L56" i="1"/>
  <c r="L48" i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<sst xmlns="http://schemas.openxmlformats.org/spreadsheetml/2006/main" count="456" uniqueCount="110">
  <si>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</si>
  <si>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</si>
  <si>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</si>
  <si>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</si>
  <si>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</si>
  <si>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</si>
  <si>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</si>
  <si>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</si>
  <si>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</si>
  <si>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</si>
  <si>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</si>
  <si>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</si>
  <si>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</si>
  <si>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</si>
  <si>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</si>
  <si>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</si>
  <si>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</si>
  <si>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</si>
  <si>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</si>
  <si>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</si>
  <si>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</si>
  <si>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</si>
  <si>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</si>
  <si>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</si>
  <si>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</si>
  <si>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</si>
  <si>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</si>
  <si>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</si>
  <si>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</si>
  <si>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</si>
  <si>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</si>
  <si>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</si>
  <si>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</si>
  <si>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</si>
  <si>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</si>
  <si>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</si>
  <si>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</si>
  <si>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</si>
  <si>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</si>
  <si>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</si>
  <si>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</si>
  <si>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</si>
  <si>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</si>
  <si>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</si>
  <si>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</si>
  <si>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</si>
  <si>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</si>
  <si>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</si>
  <si>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</si>
  <si>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</si>
  <si>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</si>
  <si>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</si>
  <si>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</si>
  <si>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</si>
  <si>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</si>
  <si>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</si>
  <si>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</si>
  <si>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</si>
  <si>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</si>
  <si>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</si>
  <si>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</si>
  <si>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</si>
  <si>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</si>
  <si>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</si>
  <si>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</si>
  <si>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</si>
  <si>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</si>
  <si>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</si>
  <si>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</si>
  <si>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</si>
  <si>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</si>
  <si>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</si>
  <si>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</si>
  <si>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</si>
  <si>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</si>
  <si>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</si>
  <si>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</si>
  <si>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</si>
  <si>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</si>
  <si>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</si>
  <si>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</si>
  <si>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</si>
  <si>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</si>
  <si>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</si>
  <si>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</si>
  <si>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</si>
  <si>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</si>
  <si>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</si>
  <si>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</si>
  <si>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</si>
  <si>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</si>
  <si>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</si>
  <si>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</si>
  <si>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</si>
  <si>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</si>
  <si>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</si>
  <si>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</si>
  <si>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GE11-X-L-CERN-0011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</si>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</sst>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210.17014282833497</c:v>
                  </c:pt>
                  <c:pt idx="1">
                    <c:v>141.04642911548092</c:v>
                  </c:pt>
                  <c:pt idx="2">
                    <c:v>100.19028468944865</c:v>
                  </c:pt>
                  <c:pt idx="3">
                    <c:v>68.596524874440874</c:v>
                  </c:pt>
                  <c:pt idx="4">
                    <c:v>46.537117779193117</c:v>
                  </c:pt>
                  <c:pt idx="5">
                    <c:v>32.50383755645597</c:v>
                  </c:pt>
                  <c:pt idx="6">
                    <c:v>23.355041332214412</c:v>
                  </c:pt>
                  <c:pt idx="7">
                    <c:v>15.710634960690426</c:v>
                  </c:pt>
                  <c:pt idx="8">
                    <c:v>11.187390894576486</c:v>
                  </c:pt>
                  <c:pt idx="9">
                    <c:v>8.023507766030809</c:v>
                  </c:pt>
                  <c:pt idx="10">
                    <c:v>5.7332157499987266</c:v>
                  </c:pt>
                  <c:pt idx="11">
                    <c:v>4.1087434984147402</c:v>
                  </c:pt>
                  <c:pt idx="12">
                    <c:v>3.0619008755852781</c:v>
                  </c:pt>
                  <c:pt idx="13">
                    <c:v>2.2708354907298682</c:v>
                  </c:pt>
                  <c:pt idx="14">
                    <c:v>1.8357815213800632</c:v>
                  </c:pt>
                  <c:pt idx="15">
                    <c:v>1.5707210956802418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210.17014282833497</c:v>
                  </c:pt>
                  <c:pt idx="1">
                    <c:v>141.04642911548092</c:v>
                  </c:pt>
                  <c:pt idx="2">
                    <c:v>100.19028468944865</c:v>
                  </c:pt>
                  <c:pt idx="3">
                    <c:v>68.596524874440874</c:v>
                  </c:pt>
                  <c:pt idx="4">
                    <c:v>46.537117779193117</c:v>
                  </c:pt>
                  <c:pt idx="5">
                    <c:v>32.50383755645597</c:v>
                  </c:pt>
                  <c:pt idx="6">
                    <c:v>23.355041332214412</c:v>
                  </c:pt>
                  <c:pt idx="7">
                    <c:v>15.710634960690426</c:v>
                  </c:pt>
                  <c:pt idx="8">
                    <c:v>11.187390894576486</c:v>
                  </c:pt>
                  <c:pt idx="9">
                    <c:v>8.023507766030809</c:v>
                  </c:pt>
                  <c:pt idx="10">
                    <c:v>5.7332157499987266</c:v>
                  </c:pt>
                  <c:pt idx="11">
                    <c:v>4.1087434984147402</c:v>
                  </c:pt>
                  <c:pt idx="12">
                    <c:v>3.0619008755852781</c:v>
                  </c:pt>
                  <c:pt idx="13">
                    <c:v>2.2708354907298682</c:v>
                  </c:pt>
                  <c:pt idx="14">
                    <c:v>1.8357815213800632</c:v>
                  </c:pt>
                  <c:pt idx="15">
                    <c:v>1.5707210956802418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19461.385785865052</c:v>
                </c:pt>
                <c:pt idx="1">
                  <c:v>13493.341061034815</c:v>
                </c:pt>
                <c:pt idx="2">
                  <c:v>9403.2106014193323</c:v>
                </c:pt>
                <c:pt idx="3">
                  <c:v>6327.166339714543</c:v>
                </c:pt>
                <c:pt idx="4">
                  <c:v>4447.7432147599729</c:v>
                </c:pt>
                <c:pt idx="5">
                  <c:v>3054.3973492692076</c:v>
                </c:pt>
                <c:pt idx="6">
                  <c:v>2181.0926412768704</c:v>
                </c:pt>
                <c:pt idx="7">
                  <c:v>1503.4528726888159</c:v>
                </c:pt>
                <c:pt idx="8">
                  <c:v>1071.0687902765967</c:v>
                </c:pt>
                <c:pt idx="9">
                  <c:v>755.33595800985586</c:v>
                </c:pt>
                <c:pt idx="10">
                  <c:v>531.83380243802139</c:v>
                </c:pt>
                <c:pt idx="11">
                  <c:v>373.88171319794168</c:v>
                </c:pt>
                <c:pt idx="12">
                  <c:v>267.59849394971025</c:v>
                </c:pt>
                <c:pt idx="13">
                  <c:v>190.28798216466737</c:v>
                </c:pt>
                <c:pt idx="14">
                  <c:v>134.49545028650221</c:v>
                </c:pt>
                <c:pt idx="15">
                  <c:v>100.6493379097143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4-7840-A191-9CAC989D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711680"/>
        <c:axId val="-207750489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5.6643377567216291</c:v>
                  </c:pt>
                  <c:pt idx="1">
                    <c:v>5.5843033983160728</c:v>
                  </c:pt>
                  <c:pt idx="2">
                    <c:v>5.5817659491518556</c:v>
                  </c:pt>
                  <c:pt idx="3">
                    <c:v>5.4006429658369797</c:v>
                  </c:pt>
                  <c:pt idx="4">
                    <c:v>5.2260299357053901</c:v>
                  </c:pt>
                  <c:pt idx="5">
                    <c:v>5.1566839043021524</c:v>
                  </c:pt>
                  <c:pt idx="6">
                    <c:v>5.1009802979427397</c:v>
                  </c:pt>
                  <c:pt idx="7">
                    <c:v>4.995386760691197</c:v>
                  </c:pt>
                  <c:pt idx="8">
                    <c:v>4.8072283536820306</c:v>
                  </c:pt>
                  <c:pt idx="9">
                    <c:v>4.4091130375368897</c:v>
                  </c:pt>
                  <c:pt idx="10">
                    <c:v>3.3944808144987353</c:v>
                  </c:pt>
                  <c:pt idx="11">
                    <c:v>2.9054068370692745</c:v>
                  </c:pt>
                  <c:pt idx="12">
                    <c:v>2.0385179801894209</c:v>
                  </c:pt>
                  <c:pt idx="13">
                    <c:v>0.85764535535124042</c:v>
                  </c:pt>
                  <c:pt idx="14">
                    <c:v>0.13437096247164249</c:v>
                  </c:pt>
                  <c:pt idx="15">
                    <c:v>7.8173595997057158E-2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5.6643377567216291</c:v>
                  </c:pt>
                  <c:pt idx="1">
                    <c:v>5.5843033983160728</c:v>
                  </c:pt>
                  <c:pt idx="2">
                    <c:v>5.5817659491518556</c:v>
                  </c:pt>
                  <c:pt idx="3">
                    <c:v>5.4006429658369797</c:v>
                  </c:pt>
                  <c:pt idx="4">
                    <c:v>5.2260299357053901</c:v>
                  </c:pt>
                  <c:pt idx="5">
                    <c:v>5.1566839043021524</c:v>
                  </c:pt>
                  <c:pt idx="6">
                    <c:v>5.1009802979427397</c:v>
                  </c:pt>
                  <c:pt idx="7">
                    <c:v>4.995386760691197</c:v>
                  </c:pt>
                  <c:pt idx="8">
                    <c:v>4.8072283536820306</c:v>
                  </c:pt>
                  <c:pt idx="9">
                    <c:v>4.4091130375368897</c:v>
                  </c:pt>
                  <c:pt idx="10">
                    <c:v>3.3944808144987353</c:v>
                  </c:pt>
                  <c:pt idx="11">
                    <c:v>2.9054068370692745</c:v>
                  </c:pt>
                  <c:pt idx="12">
                    <c:v>2.0385179801894209</c:v>
                  </c:pt>
                  <c:pt idx="13">
                    <c:v>0.85764535535124042</c:v>
                  </c:pt>
                  <c:pt idx="14">
                    <c:v>0.13437096247164249</c:v>
                  </c:pt>
                  <c:pt idx="15">
                    <c:v>7.8173595997057158E-2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1914.9166666666667</c:v>
                </c:pt>
                <c:pt idx="1">
                  <c:v>1859.8666666666666</c:v>
                </c:pt>
                <c:pt idx="2">
                  <c:v>1859.1666666666667</c:v>
                </c:pt>
                <c:pt idx="3">
                  <c:v>1740.15</c:v>
                </c:pt>
                <c:pt idx="4">
                  <c:v>1631.3166666666666</c:v>
                </c:pt>
                <c:pt idx="5">
                  <c:v>1589.95</c:v>
                </c:pt>
                <c:pt idx="6">
                  <c:v>1556.2333333333333</c:v>
                </c:pt>
                <c:pt idx="7">
                  <c:v>1493.7333333333333</c:v>
                </c:pt>
                <c:pt idx="8">
                  <c:v>1383.8</c:v>
                </c:pt>
                <c:pt idx="9">
                  <c:v>1164.5833333333333</c:v>
                </c:pt>
                <c:pt idx="10">
                  <c:v>690.01666666666665</c:v>
                </c:pt>
                <c:pt idx="11">
                  <c:v>505.55</c:v>
                </c:pt>
                <c:pt idx="12">
                  <c:v>248.53333333333333</c:v>
                </c:pt>
                <c:pt idx="13">
                  <c:v>43.766666666666666</c:v>
                </c:pt>
                <c:pt idx="14">
                  <c:v>0.81666666666666665</c:v>
                </c:pt>
                <c:pt idx="15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4-7840-A191-9CAC989D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563376"/>
        <c:axId val="2142553088"/>
      </c:scatterChart>
      <c:valAx>
        <c:axId val="-206871168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4896"/>
        <c:crosses val="autoZero"/>
        <c:crossBetween val="midCat"/>
      </c:valAx>
      <c:valAx>
        <c:axId val="-207750489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711680"/>
        <c:crosses val="autoZero"/>
        <c:crossBetween val="midCat"/>
      </c:valAx>
      <c:valAx>
        <c:axId val="2142553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9563376"/>
        <c:crosses val="max"/>
        <c:crossBetween val="midCat"/>
      </c:valAx>
      <c:valAx>
        <c:axId val="-207956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5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3_QC5_20171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4.3689850935000002E-12</v>
          </cell>
          <cell r="B7">
            <v>8.5043031291971911E-14</v>
          </cell>
          <cell r="C7">
            <v>-6.3141670149999989E-12</v>
          </cell>
          <cell r="D7">
            <v>1.0745716886709128E-13</v>
          </cell>
        </row>
      </sheetData>
      <sheetData sheetId="2">
        <row r="7">
          <cell r="A7">
            <v>4.1336533699999979E-12</v>
          </cell>
          <cell r="B7">
            <v>8.9853999652817093E-14</v>
          </cell>
          <cell r="C7">
            <v>-1.0142002915000012E-11</v>
          </cell>
          <cell r="D7">
            <v>1.1745099242148678E-13</v>
          </cell>
        </row>
      </sheetData>
      <sheetData sheetId="3">
        <row r="7">
          <cell r="A7">
            <v>4.242792829999997E-12</v>
          </cell>
          <cell r="B7">
            <v>8.7089027718763447E-14</v>
          </cell>
          <cell r="C7">
            <v>-1.5954811049999997E-11</v>
          </cell>
          <cell r="D7">
            <v>1.3522024128443974E-13</v>
          </cell>
        </row>
      </sheetData>
      <sheetData sheetId="4">
        <row r="7">
          <cell r="A7">
            <v>4.4440184799999984E-12</v>
          </cell>
          <cell r="B7">
            <v>9.2854732526627306E-14</v>
          </cell>
          <cell r="C7">
            <v>-2.3959500849999995E-11</v>
          </cell>
          <cell r="D7">
            <v>1.8239415963558082E-13</v>
          </cell>
        </row>
      </sheetData>
      <sheetData sheetId="5">
        <row r="7">
          <cell r="A7">
            <v>3.9869973554999998E-12</v>
          </cell>
          <cell r="B7">
            <v>8.5560779852785582E-14</v>
          </cell>
          <cell r="C7">
            <v>-3.5697667200000007E-11</v>
          </cell>
          <cell r="D7">
            <v>2.4178210814424245E-13</v>
          </cell>
        </row>
      </sheetData>
      <sheetData sheetId="6">
        <row r="7">
          <cell r="A7">
            <v>4.2894044234999968E-12</v>
          </cell>
          <cell r="B7">
            <v>8.8747305229145614E-14</v>
          </cell>
          <cell r="C7">
            <v>-5.2160658000000022E-11</v>
          </cell>
          <cell r="D7">
            <v>3.3271698562050766E-13</v>
          </cell>
        </row>
      </sheetData>
      <sheetData sheetId="7">
        <row r="7">
          <cell r="A7">
            <v>4.587263924999997E-12</v>
          </cell>
          <cell r="B7">
            <v>9.0841401878618119E-14</v>
          </cell>
          <cell r="C7">
            <v>-7.5585831099999982E-11</v>
          </cell>
          <cell r="D7">
            <v>4.5742883165408473E-13</v>
          </cell>
        </row>
      </sheetData>
      <sheetData sheetId="8">
        <row r="7">
          <cell r="A7">
            <v>4.56566343E-12</v>
          </cell>
          <cell r="B7">
            <v>8.5446573940251766E-14</v>
          </cell>
          <cell r="C7">
            <v>-1.0912004024999995E-10</v>
          </cell>
          <cell r="D7">
            <v>6.1783999101790687E-13</v>
          </cell>
        </row>
      </sheetData>
      <sheetData sheetId="9">
        <row r="7">
          <cell r="A7">
            <v>4.615685695000001E-12</v>
          </cell>
          <cell r="B7">
            <v>1.0281524900963406E-13</v>
          </cell>
          <cell r="C7">
            <v>-1.5496425849999996E-10</v>
          </cell>
          <cell r="D7">
            <v>8.7087052576422775E-13</v>
          </cell>
        </row>
      </sheetData>
      <sheetData sheetId="10">
        <row r="7">
          <cell r="A7">
            <v>4.1404745590000012E-12</v>
          </cell>
          <cell r="B7">
            <v>9.8986486059411151E-14</v>
          </cell>
          <cell r="C7">
            <v>-2.2736571250000007E-10</v>
          </cell>
          <cell r="D7">
            <v>1.3789312918214199E-12</v>
          </cell>
        </row>
      </sheetData>
      <sheetData sheetId="11">
        <row r="7">
          <cell r="A7">
            <v>3.9051429054999967E-12</v>
          </cell>
          <cell r="B7">
            <v>1.3589414028208124E-13</v>
          </cell>
          <cell r="C7">
            <v>-3.2029561350000001E-10</v>
          </cell>
          <cell r="D7">
            <v>1.8923352659222688E-12</v>
          </cell>
        </row>
      </sheetData>
      <sheetData sheetId="12">
        <row r="7">
          <cell r="A7">
            <v>3.7425707315000021E-12</v>
          </cell>
          <cell r="B7">
            <v>4.3453085096281092E-13</v>
          </cell>
          <cell r="C7">
            <v>-4.6835111900000002E-10</v>
          </cell>
          <cell r="D7">
            <v>2.5697496558292159E-12</v>
          </cell>
        </row>
      </sheetData>
      <sheetData sheetId="13">
        <row r="7">
          <cell r="A7">
            <v>3.6504843199999978E-12</v>
          </cell>
          <cell r="B7">
            <v>1.1950451733837544E-13</v>
          </cell>
          <cell r="C7">
            <v>-6.6792949650000003E-10</v>
          </cell>
          <cell r="D7">
            <v>4.1675283685443327E-12</v>
          </cell>
        </row>
      </sheetData>
      <sheetData sheetId="14">
        <row r="7">
          <cell r="A7">
            <v>2.5318057755000015E-12</v>
          </cell>
          <cell r="B7">
            <v>1.8726614282935938E-13</v>
          </cell>
          <cell r="C7">
            <v>-9.9554658449999964E-10</v>
          </cell>
          <cell r="D7">
            <v>5.8617312844903965E-12</v>
          </cell>
        </row>
      </sheetData>
      <sheetData sheetId="15">
        <row r="7">
          <cell r="A7">
            <v>1.3722000599999999E-12</v>
          </cell>
          <cell r="B7">
            <v>2.8057231734808235E-13</v>
          </cell>
          <cell r="C7">
            <v>-1.4308420400000006E-9</v>
          </cell>
          <cell r="D7">
            <v>7.8743474878359262E-12</v>
          </cell>
        </row>
      </sheetData>
      <sheetData sheetId="16">
        <row r="7">
          <cell r="A7">
            <v>-6.7893779084999936E-12</v>
          </cell>
          <cell r="B7">
            <v>4.976969393500223E-13</v>
          </cell>
          <cell r="C7">
            <v>-2.0724656050000001E-9</v>
          </cell>
          <cell r="D7">
            <v>1.2661149285058505E-11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2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3899.8</v>
      </c>
      <c r="G6" s="14">
        <v>700</v>
      </c>
      <c r="H6" s="15"/>
      <c r="I6" s="16">
        <v>961</v>
      </c>
      <c r="J6" s="17">
        <v>22.3</v>
      </c>
      <c r="K6" s="18">
        <v>305</v>
      </c>
      <c r="L6" s="12">
        <f>SQRT(K6)</f>
        <v>17.464249196572979</v>
      </c>
      <c r="M6" s="14">
        <v>115200</v>
      </c>
      <c r="N6" s="23">
        <f>SQRT(M6)</f>
        <v>339.41125496954282</v>
      </c>
      <c r="O6" s="41">
        <f>'[1]700uA'!A7</f>
        <v>-6.7893779084999936E-12</v>
      </c>
      <c r="P6" s="12">
        <f>'[1]700uA'!B7</f>
        <v>4.976969393500223E-13</v>
      </c>
      <c r="Q6" s="42">
        <f>'[1]700uA'!C7</f>
        <v>-2.0724656050000001E-9</v>
      </c>
      <c r="R6" s="42">
        <f>'[1]700uA'!D7</f>
        <v>1.2661149285058505E-11</v>
      </c>
    </row>
    <row r="7" spans="1:18">
      <c r="A7" s="9" t="s">
        <v>3</v>
      </c>
      <c r="B7" s="11">
        <v>4</v>
      </c>
      <c r="C7"/>
      <c r="D7"/>
      <c r="E7" s="44"/>
      <c r="F7" s="13">
        <v>3845</v>
      </c>
      <c r="G7" s="14">
        <v>690</v>
      </c>
      <c r="H7" s="15"/>
      <c r="I7" s="16"/>
      <c r="J7" s="17"/>
      <c r="K7" s="18">
        <v>336</v>
      </c>
      <c r="L7" s="12">
        <f t="shared" ref="L7:L21" si="0">SQRT(K7)</f>
        <v>18.330302779823359</v>
      </c>
      <c r="M7" s="18">
        <v>111928</v>
      </c>
      <c r="N7" s="23">
        <f t="shared" ref="N7:N21" si="1">SQRT(M7)</f>
        <v>334.55642274510291</v>
      </c>
      <c r="O7" s="41">
        <f>'[1]690uA'!A7</f>
        <v>1.3722000599999999E-12</v>
      </c>
      <c r="P7" s="42">
        <f>'[1]690uA'!B7</f>
        <v>2.8057231734808235E-13</v>
      </c>
      <c r="Q7" s="42">
        <f>'[1]690uA'!C7</f>
        <v>-1.4308420400000006E-9</v>
      </c>
      <c r="R7" s="42">
        <f>'[1]690uA'!D7</f>
        <v>7.8743474878359262E-12</v>
      </c>
    </row>
    <row r="8" spans="1:18">
      <c r="A8" s="9" t="s">
        <v>28</v>
      </c>
      <c r="B8" s="11">
        <v>500</v>
      </c>
      <c r="C8"/>
      <c r="D8"/>
      <c r="E8" s="44"/>
      <c r="F8" s="13">
        <v>3789.6</v>
      </c>
      <c r="G8" s="14">
        <v>680</v>
      </c>
      <c r="H8" s="15"/>
      <c r="I8" s="16"/>
      <c r="J8" s="17"/>
      <c r="K8" s="18">
        <v>306</v>
      </c>
      <c r="L8" s="12">
        <f t="shared" si="0"/>
        <v>17.4928556845359</v>
      </c>
      <c r="M8" s="14">
        <v>111856</v>
      </c>
      <c r="N8" s="23">
        <f t="shared" si="1"/>
        <v>334.44880026694671</v>
      </c>
      <c r="O8" s="41">
        <f>'[1]680uA'!A7</f>
        <v>2.5318057755000015E-12</v>
      </c>
      <c r="P8" s="42">
        <f>'[1]680uA'!B7</f>
        <v>1.8726614282935938E-13</v>
      </c>
      <c r="Q8" s="42">
        <f>'[1]680uA'!C7</f>
        <v>-9.9554658449999964E-10</v>
      </c>
      <c r="R8" s="42">
        <f>'[1]680uA'!D7</f>
        <v>5.8617312844903965E-12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3733.6</v>
      </c>
      <c r="G9" s="14">
        <v>670</v>
      </c>
      <c r="H9" s="15"/>
      <c r="I9" s="16"/>
      <c r="J9" s="17"/>
      <c r="K9" s="18">
        <v>296</v>
      </c>
      <c r="L9" s="12">
        <f t="shared" si="0"/>
        <v>17.204650534085253</v>
      </c>
      <c r="M9" s="14">
        <v>104705</v>
      </c>
      <c r="N9" s="23">
        <f t="shared" si="1"/>
        <v>323.58151986786885</v>
      </c>
      <c r="O9" s="41">
        <f>'[1]670uA'!A7</f>
        <v>3.6504843199999978E-12</v>
      </c>
      <c r="P9" s="42">
        <f>'[1]670uA'!B7</f>
        <v>1.1950451733837544E-13</v>
      </c>
      <c r="Q9" s="42">
        <f>'[1]670uA'!C7</f>
        <v>-6.6792949650000003E-10</v>
      </c>
      <c r="R9" s="42">
        <f>'[1]670uA'!D7</f>
        <v>4.1675283685443327E-12</v>
      </c>
    </row>
    <row r="10" spans="1:18">
      <c r="A10" s="54" t="s">
        <v>23</v>
      </c>
      <c r="B10" s="55"/>
      <c r="C10" s="4"/>
      <c r="D10" s="6"/>
      <c r="E10" s="44"/>
      <c r="F10" s="13">
        <v>3679.6</v>
      </c>
      <c r="G10" s="14">
        <v>660</v>
      </c>
      <c r="H10" s="15"/>
      <c r="I10" s="16"/>
      <c r="J10" s="17"/>
      <c r="K10" s="18">
        <v>221</v>
      </c>
      <c r="L10" s="12">
        <f t="shared" si="0"/>
        <v>14.866068747318506</v>
      </c>
      <c r="M10" s="14">
        <v>98100</v>
      </c>
      <c r="N10" s="23">
        <f t="shared" si="1"/>
        <v>313.20919526731649</v>
      </c>
      <c r="O10" s="41">
        <f>'[1]660uA'!A7</f>
        <v>3.7425707315000021E-12</v>
      </c>
      <c r="P10" s="42">
        <f>'[1]660uA'!B7</f>
        <v>4.3453085096281092E-13</v>
      </c>
      <c r="Q10" s="42">
        <f>'[1]660uA'!C7</f>
        <v>-4.6835111900000002E-10</v>
      </c>
      <c r="R10" s="42">
        <f>'[1]660uA'!D7</f>
        <v>2.5697496558292159E-12</v>
      </c>
    </row>
    <row r="11" spans="1:18">
      <c r="A11" s="56"/>
      <c r="B11" s="57"/>
      <c r="C11" s="4"/>
      <c r="D11" s="6"/>
      <c r="E11" s="44"/>
      <c r="F11" s="13">
        <v>3623</v>
      </c>
      <c r="G11" s="14">
        <v>650</v>
      </c>
      <c r="H11" s="15"/>
      <c r="I11" s="16"/>
      <c r="J11" s="17"/>
      <c r="K11" s="18">
        <v>166</v>
      </c>
      <c r="L11" s="12">
        <f t="shared" si="0"/>
        <v>12.884098726725126</v>
      </c>
      <c r="M11" s="14">
        <v>95563</v>
      </c>
      <c r="N11" s="23">
        <f t="shared" si="1"/>
        <v>309.13265760834781</v>
      </c>
      <c r="O11" s="41">
        <f>'[1]650uA'!A7</f>
        <v>3.9051429054999967E-12</v>
      </c>
      <c r="P11" s="42">
        <f>'[1]650uA'!B7</f>
        <v>1.3589414028208124E-13</v>
      </c>
      <c r="Q11" s="42">
        <f>'[1]650uA'!C7</f>
        <v>-3.2029561350000001E-10</v>
      </c>
      <c r="R11" s="42">
        <f>'[1]650uA'!D7</f>
        <v>1.8923352659222688E-12</v>
      </c>
    </row>
    <row r="12" spans="1:18">
      <c r="A12" s="9" t="s">
        <v>57</v>
      </c>
      <c r="B12" s="11" t="s">
        <v>97</v>
      </c>
      <c r="C12" s="4"/>
      <c r="D12" s="6"/>
      <c r="E12" s="44"/>
      <c r="F12" s="13">
        <v>3568.6</v>
      </c>
      <c r="G12" s="14">
        <v>640</v>
      </c>
      <c r="H12" s="15"/>
      <c r="I12" s="16"/>
      <c r="J12" s="17"/>
      <c r="K12" s="18">
        <v>149</v>
      </c>
      <c r="L12" s="12">
        <f t="shared" si="0"/>
        <v>12.206555615733702</v>
      </c>
      <c r="M12" s="14">
        <v>93523</v>
      </c>
      <c r="N12" s="23">
        <f>SQRT(M12)</f>
        <v>305.81530373740293</v>
      </c>
      <c r="O12" s="41">
        <f>'[1]640uA'!A7</f>
        <v>4.1404745590000012E-12</v>
      </c>
      <c r="P12" s="42">
        <f>'[1]640uA'!B7</f>
        <v>9.8986486059411151E-14</v>
      </c>
      <c r="Q12" s="42">
        <f>'[1]640uA'!C7</f>
        <v>-2.2736571250000007E-10</v>
      </c>
      <c r="R12" s="42">
        <f>'[1]640uA'!D7</f>
        <v>1.3789312918214199E-12</v>
      </c>
    </row>
    <row r="13" spans="1:18">
      <c r="A13" s="9" t="s">
        <v>45</v>
      </c>
      <c r="B13" s="11" t="s">
        <v>98</v>
      </c>
      <c r="C13" s="4"/>
      <c r="D13" s="6"/>
      <c r="E13" s="44"/>
      <c r="F13" s="13">
        <v>3512.4</v>
      </c>
      <c r="G13" s="14">
        <v>630</v>
      </c>
      <c r="H13" s="15"/>
      <c r="I13" s="16"/>
      <c r="J13" s="17"/>
      <c r="K13" s="18">
        <v>105</v>
      </c>
      <c r="L13" s="12">
        <f t="shared" si="0"/>
        <v>10.246950765959598</v>
      </c>
      <c r="M13" s="14">
        <v>89729</v>
      </c>
      <c r="N13" s="23">
        <f t="shared" si="1"/>
        <v>299.54799281584246</v>
      </c>
      <c r="O13" s="41">
        <f>'[1]630uA'!A7</f>
        <v>4.615685695000001E-12</v>
      </c>
      <c r="P13" s="42">
        <f>'[1]630uA'!B7</f>
        <v>1.0281524900963406E-13</v>
      </c>
      <c r="Q13" s="42">
        <f>'[1]630uA'!C7</f>
        <v>-1.5496425849999996E-10</v>
      </c>
      <c r="R13" s="42">
        <f>'[1]630uA'!D7</f>
        <v>8.7087052576422775E-13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3457.4</v>
      </c>
      <c r="G14" s="14">
        <v>620</v>
      </c>
      <c r="H14" s="15"/>
      <c r="I14" s="16"/>
      <c r="J14" s="17"/>
      <c r="K14" s="18">
        <v>83</v>
      </c>
      <c r="L14" s="12">
        <f t="shared" si="0"/>
        <v>9.1104335791442992</v>
      </c>
      <c r="M14" s="14">
        <v>83111</v>
      </c>
      <c r="N14" s="23">
        <f t="shared" si="1"/>
        <v>288.28978476526009</v>
      </c>
      <c r="O14" s="41">
        <f>'[1]620uA'!A7</f>
        <v>4.56566343E-12</v>
      </c>
      <c r="P14" s="42">
        <f>'[1]620uA'!B7</f>
        <v>8.5446573940251766E-14</v>
      </c>
      <c r="Q14" s="42">
        <f>'[1]620uA'!C7</f>
        <v>-1.0912004024999995E-10</v>
      </c>
      <c r="R14" s="42">
        <f>'[1]620uA'!D7</f>
        <v>6.1783999101790687E-13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3400.8</v>
      </c>
      <c r="G15" s="14">
        <v>610</v>
      </c>
      <c r="H15" s="15"/>
      <c r="I15" s="16"/>
      <c r="J15" s="17"/>
      <c r="K15" s="18">
        <v>55</v>
      </c>
      <c r="L15" s="12">
        <f t="shared" si="0"/>
        <v>7.416198487095663</v>
      </c>
      <c r="M15" s="14">
        <v>69930</v>
      </c>
      <c r="N15" s="23">
        <f t="shared" si="1"/>
        <v>264.44281045246817</v>
      </c>
      <c r="O15" s="41">
        <f>'[1]610uA'!A7</f>
        <v>4.587263924999997E-12</v>
      </c>
      <c r="P15" s="42">
        <f>'[1]610uA'!B7</f>
        <v>9.0841401878618119E-14</v>
      </c>
      <c r="Q15" s="42">
        <f>'[1]610uA'!C7</f>
        <v>-7.5585831099999982E-11</v>
      </c>
      <c r="R15" s="42">
        <f>'[1]610uA'!D7</f>
        <v>4.5742883165408473E-13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3345.8</v>
      </c>
      <c r="G16" s="14">
        <v>600</v>
      </c>
      <c r="H16" s="15"/>
      <c r="I16" s="16"/>
      <c r="J16" s="17"/>
      <c r="K16" s="18">
        <v>40</v>
      </c>
      <c r="L16" s="12">
        <f t="shared" si="0"/>
        <v>6.324555320336759</v>
      </c>
      <c r="M16" s="14">
        <v>41441</v>
      </c>
      <c r="N16" s="23">
        <f t="shared" si="1"/>
        <v>203.5706265648362</v>
      </c>
      <c r="O16" s="41">
        <f>'[1]600uA'!A7</f>
        <v>4.2894044234999968E-12</v>
      </c>
      <c r="P16" s="42">
        <f>'[1]600uA'!B7</f>
        <v>8.8747305229145614E-14</v>
      </c>
      <c r="Q16" s="42">
        <f>'[1]600uA'!C7</f>
        <v>-5.2160658000000022E-11</v>
      </c>
      <c r="R16" s="42">
        <f>'[1]600uA'!D7</f>
        <v>3.3271698562050766E-13</v>
      </c>
    </row>
    <row r="17" spans="1:20">
      <c r="A17" s="9" t="s">
        <v>62</v>
      </c>
      <c r="B17" s="11">
        <v>5.6029999999999998</v>
      </c>
      <c r="C17" s="4"/>
      <c r="D17" s="6"/>
      <c r="E17" s="44"/>
      <c r="F17" s="13">
        <v>3290.8</v>
      </c>
      <c r="G17" s="14">
        <v>590</v>
      </c>
      <c r="H17" s="15"/>
      <c r="I17" s="16"/>
      <c r="J17" s="17"/>
      <c r="K17" s="18">
        <v>28</v>
      </c>
      <c r="L17" s="12">
        <f t="shared" si="0"/>
        <v>5.2915026221291814</v>
      </c>
      <c r="M17" s="14">
        <v>30361</v>
      </c>
      <c r="N17" s="23">
        <f t="shared" si="1"/>
        <v>174.24408167854654</v>
      </c>
      <c r="O17" s="41">
        <f>'[1]590uA'!A7</f>
        <v>3.9869973554999998E-12</v>
      </c>
      <c r="P17" s="42">
        <f>'[1]590uA'!B7</f>
        <v>8.5560779852785582E-14</v>
      </c>
      <c r="Q17" s="42">
        <f>'[1]590uA'!C7</f>
        <v>-3.5697667200000007E-11</v>
      </c>
      <c r="R17" s="42">
        <f>'[1]590uA'!D7</f>
        <v>2.4178210814424245E-13</v>
      </c>
    </row>
    <row r="18" spans="1:20" ht="14" customHeight="1">
      <c r="A18" s="9" t="s">
        <v>63</v>
      </c>
      <c r="B18" s="11">
        <v>4.6150000000000002</v>
      </c>
      <c r="C18" s="4"/>
      <c r="D18" s="6"/>
      <c r="E18" s="44"/>
      <c r="F18" s="13">
        <v>3235.2</v>
      </c>
      <c r="G18" s="14">
        <v>580</v>
      </c>
      <c r="H18" s="15"/>
      <c r="I18" s="16"/>
      <c r="J18" s="17"/>
      <c r="K18" s="18">
        <v>24</v>
      </c>
      <c r="L18" s="12">
        <f t="shared" si="0"/>
        <v>4.8989794855663558</v>
      </c>
      <c r="M18" s="14">
        <v>14936</v>
      </c>
      <c r="N18" s="23">
        <f t="shared" si="1"/>
        <v>122.21292893961751</v>
      </c>
      <c r="O18" s="41">
        <f>'[1]580uA'!A7</f>
        <v>4.4440184799999984E-12</v>
      </c>
      <c r="P18" s="42">
        <f>'[1]580uA'!B7</f>
        <v>9.2854732526627306E-14</v>
      </c>
      <c r="Q18" s="42">
        <f>'[1]580uA'!C7</f>
        <v>-2.3959500849999995E-11</v>
      </c>
      <c r="R18" s="42">
        <f>'[1]580uA'!D7</f>
        <v>1.8239415963558082E-13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13">
        <v>3179.6</v>
      </c>
      <c r="G19" s="14">
        <v>570</v>
      </c>
      <c r="H19" s="15"/>
      <c r="I19" s="16"/>
      <c r="J19" s="17"/>
      <c r="K19" s="18">
        <v>11</v>
      </c>
      <c r="L19" s="12">
        <f t="shared" si="0"/>
        <v>3.3166247903553998</v>
      </c>
      <c r="M19" s="14">
        <v>2637</v>
      </c>
      <c r="N19" s="23">
        <f t="shared" si="1"/>
        <v>51.35172830587107</v>
      </c>
      <c r="O19" s="41">
        <f>'[1]570uA'!A7</f>
        <v>4.242792829999997E-12</v>
      </c>
      <c r="P19" s="42">
        <f>'[1]570uA'!B7</f>
        <v>8.7089027718763447E-14</v>
      </c>
      <c r="Q19" s="42">
        <f>'[1]570uA'!C7</f>
        <v>-1.5954811049999997E-11</v>
      </c>
      <c r="R19" s="42">
        <f>'[1]570uA'!D7</f>
        <v>1.3522024128443974E-13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3124.6</v>
      </c>
      <c r="G20" s="14">
        <v>560</v>
      </c>
      <c r="H20" s="15"/>
      <c r="I20" s="16"/>
      <c r="J20" s="17"/>
      <c r="K20" s="18">
        <v>8</v>
      </c>
      <c r="L20" s="12">
        <f t="shared" si="0"/>
        <v>2.8284271247461903</v>
      </c>
      <c r="M20" s="14">
        <v>57</v>
      </c>
      <c r="N20" s="23">
        <f t="shared" si="1"/>
        <v>7.5498344352707498</v>
      </c>
      <c r="O20" s="41">
        <f>'[1]560uA'!A7</f>
        <v>4.1336533699999979E-12</v>
      </c>
      <c r="P20" s="42">
        <f>'[1]560uA'!B7</f>
        <v>8.9853999652817093E-14</v>
      </c>
      <c r="Q20" s="42">
        <f>'[1]560uA'!C7</f>
        <v>-1.0142002915000012E-11</v>
      </c>
      <c r="R20" s="42">
        <f>'[1]560uA'!D7</f>
        <v>1.1745099242148678E-13</v>
      </c>
    </row>
    <row r="21" spans="1:20">
      <c r="A21" s="9" t="s">
        <v>66</v>
      </c>
      <c r="B21" s="11">
        <v>0.437</v>
      </c>
      <c r="C21" s="4"/>
      <c r="D21" s="6"/>
      <c r="E21" s="45"/>
      <c r="F21" s="13">
        <v>3067.6</v>
      </c>
      <c r="G21" s="14">
        <v>550</v>
      </c>
      <c r="H21" s="15"/>
      <c r="I21" s="16"/>
      <c r="J21" s="17"/>
      <c r="K21" s="18">
        <v>6</v>
      </c>
      <c r="L21" s="12">
        <f t="shared" si="0"/>
        <v>2.4494897427831779</v>
      </c>
      <c r="M21" s="14">
        <v>16</v>
      </c>
      <c r="N21" s="23">
        <f t="shared" si="1"/>
        <v>4</v>
      </c>
      <c r="O21" s="41">
        <f>'[1]550uA'!A7</f>
        <v>4.3689850935000002E-12</v>
      </c>
      <c r="P21" s="42">
        <f>'[1]550uA'!B7</f>
        <v>8.5043031291971911E-14</v>
      </c>
      <c r="Q21" s="42">
        <f>'[1]550uA'!C7</f>
        <v>-6.3141670149999989E-12</v>
      </c>
      <c r="R21" s="42">
        <f>'[1]550uA'!D7</f>
        <v>1.0745716886709128E-13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0.53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3899.8</v>
      </c>
      <c r="G30" s="29">
        <f>E30*'Data Summary'!$B$18</f>
        <v>3230.5</v>
      </c>
      <c r="H30" s="31">
        <f>(M6-K6)/$B$42</f>
        <v>1914.9166666666667</v>
      </c>
      <c r="I30" s="32">
        <f>(1/$B$42)*SQRT(N6^2+L6^2)</f>
        <v>5.6643377567216291</v>
      </c>
      <c r="J30" s="33">
        <f>Q6-O6</f>
        <v>-2.0656762270915E-9</v>
      </c>
      <c r="K30" s="33">
        <f>SQRT(P6^2+R6^2)</f>
        <v>1.2670927490202754E-11</v>
      </c>
      <c r="L30" s="32">
        <f>ABS(J30)/($H$30*$F$24*$L$24)</f>
        <v>19461.385785865052</v>
      </c>
      <c r="M30" s="33">
        <f>SQRT( ( 1 / ($H$30*$F$24*$L$24 ) )^2 * (K30^2+J30^2*( ($I$30/$H$30)^2+($F$25/$F$24)^2)))</f>
        <v>210.17014282833497</v>
      </c>
    </row>
    <row r="31" spans="1:20">
      <c r="A31" s="9" t="s">
        <v>27</v>
      </c>
      <c r="B31" s="11">
        <v>400</v>
      </c>
      <c r="E31" s="40">
        <f t="shared" ref="E31:E45" si="2">G7</f>
        <v>690</v>
      </c>
      <c r="F31" s="40">
        <f t="shared" ref="F31:F45" si="3">F7</f>
        <v>3845</v>
      </c>
      <c r="G31" s="40">
        <f>E31*'Data Summary'!$B$18</f>
        <v>3184.3500000000004</v>
      </c>
      <c r="H31" s="31">
        <f>(M7-K7)/$B$42</f>
        <v>1859.8666666666666</v>
      </c>
      <c r="I31" s="32">
        <f t="shared" ref="I31:I45" si="4">(1/$B$42)*SQRT(N7^2+L7^2)</f>
        <v>5.5843033983160728</v>
      </c>
      <c r="J31" s="33">
        <f t="shared" ref="J31:J45" si="5">Q7-O7</f>
        <v>-1.4322142400600006E-9</v>
      </c>
      <c r="K31" s="33">
        <f t="shared" ref="K31:K45" si="6">SQRT(P7^2+R7^2)</f>
        <v>7.8793444641321554E-12</v>
      </c>
      <c r="L31" s="32">
        <f>ABS(J31)/($H$30*$F$24*$L$24)</f>
        <v>13493.341061034815</v>
      </c>
      <c r="M31" s="33">
        <f t="shared" ref="M31:M45" si="7">SQRT( ( 1 / ($H$30*$F$24*$L$24 ) )^2 * (K31^2+J31^2*( ($I$30/$H$30)^2+($F$25/$F$24)^2)))</f>
        <v>141.04642911548092</v>
      </c>
    </row>
    <row r="32" spans="1:20">
      <c r="A32" s="54" t="s">
        <v>52</v>
      </c>
      <c r="B32" s="55"/>
      <c r="E32" s="40">
        <f t="shared" si="2"/>
        <v>680</v>
      </c>
      <c r="F32" s="40">
        <f t="shared" si="3"/>
        <v>3789.6</v>
      </c>
      <c r="G32" s="40">
        <f>E32*'Data Summary'!$B$18</f>
        <v>3138.2000000000003</v>
      </c>
      <c r="H32" s="31">
        <f t="shared" ref="H32:H45" si="8">(M8-K8)/$B$42</f>
        <v>1859.1666666666667</v>
      </c>
      <c r="I32" s="32">
        <f t="shared" si="4"/>
        <v>5.5817659491518556</v>
      </c>
      <c r="J32" s="33">
        <f t="shared" si="5"/>
        <v>-9.9807839027549973E-10</v>
      </c>
      <c r="K32" s="33">
        <f t="shared" si="6"/>
        <v>5.8647218399361127E-12</v>
      </c>
      <c r="L32" s="32">
        <f t="shared" ref="L32:L45" si="9">ABS(J32)/($H$30*$F$24*$L$24)</f>
        <v>9403.2106014193323</v>
      </c>
      <c r="M32" s="33">
        <f t="shared" si="7"/>
        <v>100.19028468944865</v>
      </c>
    </row>
    <row r="33" spans="1:14">
      <c r="A33" s="56"/>
      <c r="B33" s="57"/>
      <c r="E33" s="40">
        <f t="shared" si="2"/>
        <v>670</v>
      </c>
      <c r="F33" s="40">
        <f t="shared" si="3"/>
        <v>3733.6</v>
      </c>
      <c r="G33" s="40">
        <f>E33*'Data Summary'!$B$18</f>
        <v>3092.05</v>
      </c>
      <c r="H33" s="31">
        <f t="shared" si="8"/>
        <v>1740.15</v>
      </c>
      <c r="I33" s="32">
        <f t="shared" si="4"/>
        <v>5.4006429658369797</v>
      </c>
      <c r="J33" s="33">
        <f t="shared" si="5"/>
        <v>-6.7157998082000005E-10</v>
      </c>
      <c r="K33" s="33">
        <f t="shared" si="6"/>
        <v>4.1692414216840536E-12</v>
      </c>
      <c r="L33" s="32">
        <f t="shared" si="9"/>
        <v>6327.166339714543</v>
      </c>
      <c r="M33" s="33">
        <f t="shared" si="7"/>
        <v>68.596524874440874</v>
      </c>
    </row>
    <row r="34" spans="1:14">
      <c r="A34" s="9" t="s">
        <v>56</v>
      </c>
      <c r="B34" s="11" t="s">
        <v>103</v>
      </c>
      <c r="E34" s="40">
        <f t="shared" si="2"/>
        <v>660</v>
      </c>
      <c r="F34" s="40">
        <f t="shared" si="3"/>
        <v>3679.6</v>
      </c>
      <c r="G34" s="40">
        <f>E34*'Data Summary'!$B$18</f>
        <v>3045.9</v>
      </c>
      <c r="H34" s="31">
        <f t="shared" si="8"/>
        <v>1631.3166666666666</v>
      </c>
      <c r="I34" s="32">
        <f t="shared" si="4"/>
        <v>5.2260299357053901</v>
      </c>
      <c r="J34" s="33">
        <f t="shared" si="5"/>
        <v>-4.7209368973150004E-10</v>
      </c>
      <c r="K34" s="33">
        <f t="shared" si="6"/>
        <v>2.6062291445828085E-12</v>
      </c>
      <c r="L34" s="32">
        <f t="shared" si="9"/>
        <v>4447.7432147599729</v>
      </c>
      <c r="M34" s="33">
        <f t="shared" si="7"/>
        <v>46.537117779193117</v>
      </c>
    </row>
    <row r="35" spans="1:14">
      <c r="A35" s="9" t="s">
        <v>20</v>
      </c>
      <c r="B35" s="11" t="s">
        <v>104</v>
      </c>
      <c r="E35" s="40">
        <f t="shared" si="2"/>
        <v>650</v>
      </c>
      <c r="F35" s="40">
        <f t="shared" si="3"/>
        <v>3623</v>
      </c>
      <c r="G35" s="40">
        <f>E35*'Data Summary'!$B$18</f>
        <v>2999.75</v>
      </c>
      <c r="H35" s="31">
        <f t="shared" si="8"/>
        <v>1589.95</v>
      </c>
      <c r="I35" s="32">
        <f t="shared" si="4"/>
        <v>5.1566839043021524</v>
      </c>
      <c r="J35" s="33">
        <f t="shared" si="5"/>
        <v>-3.2420075640549999E-10</v>
      </c>
      <c r="K35" s="33">
        <f t="shared" si="6"/>
        <v>1.8972084693085548E-12</v>
      </c>
      <c r="L35" s="32">
        <f t="shared" si="9"/>
        <v>3054.3973492692076</v>
      </c>
      <c r="M35" s="33">
        <f t="shared" si="7"/>
        <v>32.50383755645597</v>
      </c>
      <c r="N35" s="3"/>
    </row>
    <row r="36" spans="1:14">
      <c r="A36" s="9" t="s">
        <v>21</v>
      </c>
      <c r="B36" s="11" t="s">
        <v>105</v>
      </c>
      <c r="E36" s="40">
        <f t="shared" si="2"/>
        <v>640</v>
      </c>
      <c r="F36" s="40">
        <f t="shared" si="3"/>
        <v>3568.6</v>
      </c>
      <c r="G36" s="40">
        <f>E36*'Data Summary'!$B$18</f>
        <v>2953.6000000000004</v>
      </c>
      <c r="H36" s="31">
        <f t="shared" si="8"/>
        <v>1556.2333333333333</v>
      </c>
      <c r="I36" s="32">
        <f t="shared" si="4"/>
        <v>5.1009802979427397</v>
      </c>
      <c r="J36" s="33">
        <f t="shared" si="5"/>
        <v>-2.3150618705900007E-10</v>
      </c>
      <c r="K36" s="33">
        <f t="shared" si="6"/>
        <v>1.3824795955046425E-12</v>
      </c>
      <c r="L36" s="32">
        <f t="shared" si="9"/>
        <v>2181.0926412768704</v>
      </c>
      <c r="M36" s="33">
        <f t="shared" si="7"/>
        <v>23.355041332214412</v>
      </c>
      <c r="N36" s="3"/>
    </row>
    <row r="37" spans="1:14">
      <c r="A37" s="9" t="s">
        <v>22</v>
      </c>
      <c r="B37" s="11" t="s">
        <v>106</v>
      </c>
      <c r="E37" s="40">
        <f t="shared" si="2"/>
        <v>630</v>
      </c>
      <c r="F37" s="40">
        <f t="shared" si="3"/>
        <v>3512.4</v>
      </c>
      <c r="G37" s="40">
        <f>E37*'Data Summary'!$B$18</f>
        <v>2907.4500000000003</v>
      </c>
      <c r="H37" s="31">
        <f t="shared" si="8"/>
        <v>1493.7333333333333</v>
      </c>
      <c r="I37" s="32">
        <f t="shared" si="4"/>
        <v>4.995386760691197</v>
      </c>
      <c r="J37" s="33">
        <f t="shared" si="5"/>
        <v>-1.5957994419499997E-10</v>
      </c>
      <c r="K37" s="33">
        <f t="shared" si="6"/>
        <v>8.7691872375595654E-13</v>
      </c>
      <c r="L37" s="32">
        <f t="shared" si="9"/>
        <v>1503.4528726888159</v>
      </c>
      <c r="M37" s="33">
        <f t="shared" si="7"/>
        <v>15.710634960690426</v>
      </c>
    </row>
    <row r="38" spans="1:14">
      <c r="A38" s="54" t="s">
        <v>11</v>
      </c>
      <c r="B38" s="55"/>
      <c r="E38" s="40">
        <f t="shared" si="2"/>
        <v>620</v>
      </c>
      <c r="F38" s="40">
        <f t="shared" si="3"/>
        <v>3457.4</v>
      </c>
      <c r="G38" s="40">
        <f>E38*'Data Summary'!$B$18</f>
        <v>2861.3</v>
      </c>
      <c r="H38" s="31">
        <f t="shared" si="8"/>
        <v>1383.8</v>
      </c>
      <c r="I38" s="32">
        <f t="shared" si="4"/>
        <v>4.8072283536820306</v>
      </c>
      <c r="J38" s="33">
        <f t="shared" si="5"/>
        <v>-1.1368570367999996E-10</v>
      </c>
      <c r="K38" s="33">
        <f t="shared" si="6"/>
        <v>6.23720587682605E-13</v>
      </c>
      <c r="L38" s="32">
        <f t="shared" si="9"/>
        <v>1071.0687902765967</v>
      </c>
      <c r="M38" s="33">
        <f t="shared" si="7"/>
        <v>11.187390894576486</v>
      </c>
    </row>
    <row r="39" spans="1:14">
      <c r="A39" s="65"/>
      <c r="B39" s="66"/>
      <c r="E39" s="40">
        <f t="shared" si="2"/>
        <v>610</v>
      </c>
      <c r="F39" s="40">
        <f t="shared" si="3"/>
        <v>3400.8</v>
      </c>
      <c r="G39" s="40">
        <f>E39*'Data Summary'!$B$18</f>
        <v>2815.15</v>
      </c>
      <c r="H39" s="31">
        <f t="shared" si="8"/>
        <v>1164.5833333333333</v>
      </c>
      <c r="I39" s="32">
        <f t="shared" si="4"/>
        <v>4.4091130375368897</v>
      </c>
      <c r="J39" s="33">
        <f t="shared" si="5"/>
        <v>-8.0173095024999986E-11</v>
      </c>
      <c r="K39" s="33">
        <f t="shared" si="6"/>
        <v>4.66361765503663E-13</v>
      </c>
      <c r="L39" s="32">
        <f t="shared" si="9"/>
        <v>755.33595800985586</v>
      </c>
      <c r="M39" s="33">
        <f t="shared" si="7"/>
        <v>8.023507766030809</v>
      </c>
      <c r="N39" s="3"/>
    </row>
    <row r="40" spans="1:14">
      <c r="A40" s="56"/>
      <c r="B40" s="57"/>
      <c r="E40" s="40">
        <f t="shared" si="2"/>
        <v>600</v>
      </c>
      <c r="F40" s="40">
        <f t="shared" si="3"/>
        <v>3345.8</v>
      </c>
      <c r="G40" s="40">
        <f>E40*'Data Summary'!$B$18</f>
        <v>2769</v>
      </c>
      <c r="H40" s="31">
        <f t="shared" si="8"/>
        <v>690.01666666666665</v>
      </c>
      <c r="I40" s="32">
        <f t="shared" si="4"/>
        <v>3.3944808144987353</v>
      </c>
      <c r="J40" s="33">
        <f t="shared" si="5"/>
        <v>-5.645006242350002E-11</v>
      </c>
      <c r="K40" s="33">
        <f t="shared" si="6"/>
        <v>3.4434964310397102E-13</v>
      </c>
      <c r="L40" s="32">
        <f t="shared" si="9"/>
        <v>531.83380243802139</v>
      </c>
      <c r="M40" s="33">
        <f t="shared" si="7"/>
        <v>5.7332157499987266</v>
      </c>
      <c r="N40" s="3"/>
    </row>
    <row r="41" spans="1:14">
      <c r="A41" s="9" t="s">
        <v>56</v>
      </c>
      <c r="B41" s="11" t="s">
        <v>107</v>
      </c>
      <c r="E41" s="40">
        <f t="shared" si="2"/>
        <v>590</v>
      </c>
      <c r="F41" s="40">
        <f t="shared" si="3"/>
        <v>3290.8</v>
      </c>
      <c r="G41" s="40">
        <f>E41*'Data Summary'!$B$18</f>
        <v>2722.85</v>
      </c>
      <c r="H41" s="31">
        <f t="shared" si="8"/>
        <v>505.55</v>
      </c>
      <c r="I41" s="32">
        <f t="shared" si="4"/>
        <v>2.9054068370692745</v>
      </c>
      <c r="J41" s="33">
        <f t="shared" si="5"/>
        <v>-3.9684664555500006E-11</v>
      </c>
      <c r="K41" s="33">
        <f t="shared" si="6"/>
        <v>2.5647462811687825E-13</v>
      </c>
      <c r="L41" s="32">
        <f t="shared" si="9"/>
        <v>373.88171319794168</v>
      </c>
      <c r="M41" s="33">
        <f t="shared" si="7"/>
        <v>4.1087434984147402</v>
      </c>
      <c r="N41" s="3"/>
    </row>
    <row r="42" spans="1:14">
      <c r="A42" s="9" t="s">
        <v>24</v>
      </c>
      <c r="B42" s="11">
        <v>60</v>
      </c>
      <c r="E42" s="40">
        <f t="shared" si="2"/>
        <v>580</v>
      </c>
      <c r="F42" s="40">
        <f t="shared" si="3"/>
        <v>3235.2</v>
      </c>
      <c r="G42" s="40">
        <f>E42*'Data Summary'!$B$18</f>
        <v>2676.7000000000003</v>
      </c>
      <c r="H42" s="31">
        <f t="shared" si="8"/>
        <v>248.53333333333333</v>
      </c>
      <c r="I42" s="32">
        <f t="shared" si="4"/>
        <v>2.0385179801894209</v>
      </c>
      <c r="J42" s="33">
        <f t="shared" si="5"/>
        <v>-2.8403519329999992E-11</v>
      </c>
      <c r="K42" s="33">
        <f t="shared" si="6"/>
        <v>2.0466956496206571E-13</v>
      </c>
      <c r="L42" s="32">
        <f t="shared" si="9"/>
        <v>267.59849394971025</v>
      </c>
      <c r="M42" s="33">
        <f t="shared" si="7"/>
        <v>3.0619008755852781</v>
      </c>
      <c r="N42" s="3"/>
    </row>
    <row r="43" spans="1:14">
      <c r="A43" s="54" t="s">
        <v>12</v>
      </c>
      <c r="B43" s="55"/>
      <c r="E43" s="40">
        <f t="shared" si="2"/>
        <v>570</v>
      </c>
      <c r="F43" s="40">
        <f t="shared" si="3"/>
        <v>3179.6</v>
      </c>
      <c r="G43" s="40">
        <f>E43*'Data Summary'!$B$18</f>
        <v>2630.55</v>
      </c>
      <c r="H43" s="31">
        <f t="shared" si="8"/>
        <v>43.766666666666666</v>
      </c>
      <c r="I43" s="32">
        <f t="shared" si="4"/>
        <v>0.85764535535124042</v>
      </c>
      <c r="J43" s="33">
        <f t="shared" si="5"/>
        <v>-2.0197603879999996E-11</v>
      </c>
      <c r="K43" s="33">
        <f t="shared" si="6"/>
        <v>1.6083846679828072E-13</v>
      </c>
      <c r="L43" s="32">
        <f t="shared" si="9"/>
        <v>190.28798216466737</v>
      </c>
      <c r="M43" s="33">
        <f t="shared" si="7"/>
        <v>2.2708354907298682</v>
      </c>
      <c r="N43" s="3"/>
    </row>
    <row r="44" spans="1:14">
      <c r="A44" s="56"/>
      <c r="B44" s="57"/>
      <c r="E44" s="40">
        <f t="shared" si="2"/>
        <v>560</v>
      </c>
      <c r="F44" s="40">
        <f t="shared" si="3"/>
        <v>3124.6</v>
      </c>
      <c r="G44" s="40">
        <f>E44*'Data Summary'!$B$18</f>
        <v>2584.4</v>
      </c>
      <c r="H44" s="31">
        <f t="shared" si="8"/>
        <v>0.81666666666666665</v>
      </c>
      <c r="I44" s="32">
        <f t="shared" si="4"/>
        <v>0.13437096247164249</v>
      </c>
      <c r="J44" s="33">
        <f t="shared" si="5"/>
        <v>-1.427565628500001E-11</v>
      </c>
      <c r="K44" s="33">
        <f t="shared" si="6"/>
        <v>1.4787994074383652E-13</v>
      </c>
      <c r="L44" s="32">
        <f t="shared" si="9"/>
        <v>134.49545028650221</v>
      </c>
      <c r="M44" s="33">
        <f t="shared" si="7"/>
        <v>1.8357815213800632</v>
      </c>
      <c r="N44" s="3"/>
    </row>
    <row r="45" spans="1:14">
      <c r="A45" s="9" t="s">
        <v>13</v>
      </c>
      <c r="B45" s="11" t="s">
        <v>108</v>
      </c>
      <c r="E45" s="40">
        <f t="shared" si="2"/>
        <v>550</v>
      </c>
      <c r="F45" s="40">
        <f t="shared" si="3"/>
        <v>3067.6</v>
      </c>
      <c r="G45" s="40">
        <f>E45*'Data Summary'!$B$18</f>
        <v>2538.25</v>
      </c>
      <c r="H45" s="31">
        <f t="shared" si="8"/>
        <v>0.16666666666666666</v>
      </c>
      <c r="I45" s="32">
        <f t="shared" si="4"/>
        <v>7.8173595997057158E-2</v>
      </c>
      <c r="J45" s="33">
        <f t="shared" si="5"/>
        <v>-1.0683152108499999E-11</v>
      </c>
      <c r="K45" s="33">
        <f t="shared" si="6"/>
        <v>1.3703780614216606E-13</v>
      </c>
      <c r="L45" s="32">
        <f t="shared" si="9"/>
        <v>100.6493379097143</v>
      </c>
      <c r="M45" s="33">
        <f t="shared" si="7"/>
        <v>1.5707210956802418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700,19461.3857858651,210.170142828335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690,13493.3410610348,141.046429115481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961</v>
      </c>
      <c r="L50" s="35" t="str">
        <f t="shared" si="10"/>
        <v>680,9403.21060141933,100.190284689449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670,6327.16633971454,68.5965248744409</v>
      </c>
    </row>
    <row r="52" spans="1:14">
      <c r="E52" s="8" t="s">
        <v>78</v>
      </c>
      <c r="F52" s="30">
        <f>EXP(INDEX(LINEST(LN(L30:L45),E30:E45),1,2))</f>
        <v>3.5012825095201567E-7</v>
      </c>
      <c r="L52" s="35" t="str">
        <f t="shared" si="10"/>
        <v>660,4447.74321475997,46.5371177791931</v>
      </c>
    </row>
    <row r="53" spans="1:14">
      <c r="E53" s="8" t="s">
        <v>79</v>
      </c>
      <c r="F53" s="30">
        <f>INDEX(LINEST(LN(L30:L45),E30:E45),1)</f>
        <v>3.5270964975975483E-2</v>
      </c>
      <c r="L53" s="35" t="str">
        <f t="shared" si="10"/>
        <v>650,3054.39734926921,32.503837556456</v>
      </c>
      <c r="N53" s="3"/>
    </row>
    <row r="54" spans="1:14">
      <c r="L54" s="35" t="str">
        <f t="shared" si="10"/>
        <v>640,2181.09264127687,23.3550413322144</v>
      </c>
      <c r="N54" s="3"/>
    </row>
    <row r="55" spans="1:14">
      <c r="L55" s="35" t="str">
        <f t="shared" si="10"/>
        <v>630,1503.45287268882,15.7106349606904</v>
      </c>
      <c r="N55" s="3"/>
    </row>
    <row r="56" spans="1:14">
      <c r="L56" s="35" t="str">
        <f t="shared" si="10"/>
        <v>620,1071.0687902766,11.1873908945765</v>
      </c>
      <c r="N56" s="3"/>
    </row>
    <row r="57" spans="1:14">
      <c r="L57" s="35" t="str">
        <f t="shared" si="10"/>
        <v>610,755.335958009856,8.02350776603081</v>
      </c>
      <c r="N57" s="3"/>
    </row>
    <row r="58" spans="1:14">
      <c r="L58" s="35" t="str">
        <f t="shared" si="10"/>
        <v>600,531.833802438021,5.73321574999873</v>
      </c>
      <c r="N58" s="3"/>
    </row>
    <row r="59" spans="1:14">
      <c r="L59" s="35" t="str">
        <f t="shared" si="10"/>
        <v>590,373.881713197942,4.10874349841474</v>
      </c>
      <c r="N59" s="3"/>
    </row>
    <row r="60" spans="1:14">
      <c r="L60" s="35" t="str">
        <f t="shared" si="10"/>
        <v>580,267.59849394971,3.06190087558528</v>
      </c>
    </row>
    <row r="61" spans="1:14">
      <c r="L61" s="35" t="str">
        <f t="shared" si="10"/>
        <v>570,190.287982164667,2.27083549072987</v>
      </c>
    </row>
    <row r="62" spans="1:14">
      <c r="L62" s="35" t="str">
        <f t="shared" si="10"/>
        <v>560,134.495450286502,1.83578152138006</v>
      </c>
    </row>
    <row r="63" spans="1:14">
      <c r="L63" s="35" t="str">
        <f t="shared" si="10"/>
        <v>550,100.649337909714,1.57072109568024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2018-07-12T15:00:59Z</dcterms:modified>
</cp:coreProperties>
</file>