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4DA798C0-8CFD-AC42-A4EC-A473E73F0957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L34" i="1" s="1"/>
  <c r="J31" i="1"/>
  <c r="I30" i="1"/>
  <c r="M31" i="1" s="1"/>
  <c r="K31" i="1"/>
  <c r="I49" i="1"/>
  <c r="J32" i="1"/>
  <c r="L32" i="1"/>
  <c r="K32" i="1"/>
  <c r="M32" i="1" s="1"/>
  <c r="J33" i="1"/>
  <c r="K33" i="1"/>
  <c r="M33" i="1"/>
  <c r="J34" i="1"/>
  <c r="K34" i="1"/>
  <c r="J35" i="1"/>
  <c r="L35" i="1" s="1"/>
  <c r="K35" i="1"/>
  <c r="M35" i="1"/>
  <c r="J36" i="1"/>
  <c r="L36" i="1"/>
  <c r="K36" i="1"/>
  <c r="M36" i="1" s="1"/>
  <c r="J37" i="1"/>
  <c r="L37" i="1" s="1"/>
  <c r="K37" i="1"/>
  <c r="M37" i="1"/>
  <c r="J38" i="1"/>
  <c r="L38" i="1"/>
  <c r="K38" i="1"/>
  <c r="M38" i="1" s="1"/>
  <c r="J39" i="1"/>
  <c r="L39" i="1" s="1"/>
  <c r="K39" i="1"/>
  <c r="M39" i="1"/>
  <c r="J40" i="1"/>
  <c r="L40" i="1"/>
  <c r="K40" i="1"/>
  <c r="M40" i="1" s="1"/>
  <c r="J41" i="1"/>
  <c r="L41" i="1" s="1"/>
  <c r="K41" i="1"/>
  <c r="M41" i="1"/>
  <c r="J42" i="1"/>
  <c r="L42" i="1"/>
  <c r="K42" i="1"/>
  <c r="M42" i="1" s="1"/>
  <c r="J43" i="1"/>
  <c r="L43" i="1" s="1"/>
  <c r="K43" i="1"/>
  <c r="M43" i="1"/>
  <c r="J44" i="1"/>
  <c r="L44" i="1"/>
  <c r="K44" i="1"/>
  <c r="M44" i="1" s="1"/>
  <c r="J45" i="1"/>
  <c r="L45" i="1" s="1"/>
  <c r="K45" i="1"/>
  <c r="M45" i="1"/>
  <c r="K30" i="1"/>
  <c r="M30" i="1" s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4" i="1" l="1"/>
  <c r="L31" i="1"/>
  <c r="L33" i="1"/>
  <c r="L60" i="1" l="1"/>
  <c r="L51" i="1"/>
  <c r="L62" i="1"/>
  <c r="L53" i="1"/>
  <c r="L52" i="1"/>
  <c r="L59" i="1"/>
  <c r="L54" i="1"/>
  <c r="L61" i="1"/>
  <c r="L56" i="1"/>
  <c r="L48" i="1"/>
  <c r="F52" i="1"/>
  <c r="L55" i="1"/>
  <c r="L63" i="1"/>
  <c r="L50" i="1"/>
  <c r="L58" i="1"/>
  <c r="L49" i="1"/>
  <c r="L57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<sst xmlns="http://schemas.openxmlformats.org/spreadsheetml/2006/main" count="456" uniqueCount="110">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</sst>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120.427516608003</c:v>
                  </c:pt>
                  <c:pt idx="1">
                    <c:v>88.260058068619628</c:v>
                  </c:pt>
                  <c:pt idx="2">
                    <c:v>61.923124877431675</c:v>
                  </c:pt>
                  <c:pt idx="3">
                    <c:v>45.50060321557779</c:v>
                  </c:pt>
                  <c:pt idx="4">
                    <c:v>32.336840013110972</c:v>
                  </c:pt>
                  <c:pt idx="5">
                    <c:v>22.931537723673742</c:v>
                  </c:pt>
                  <c:pt idx="6">
                    <c:v>18.891649226822519</c:v>
                  </c:pt>
                  <c:pt idx="7">
                    <c:v>11.2512821836981</c:v>
                  </c:pt>
                  <c:pt idx="8">
                    <c:v>8.2642178507363671</c:v>
                  </c:pt>
                  <c:pt idx="9">
                    <c:v>5.8678102066895201</c:v>
                  </c:pt>
                  <c:pt idx="10">
                    <c:v>4.4262828493007538</c:v>
                  </c:pt>
                  <c:pt idx="11">
                    <c:v>3.4219094606588811</c:v>
                  </c:pt>
                  <c:pt idx="12">
                    <c:v>2.9165795222975706</c:v>
                  </c:pt>
                  <c:pt idx="13">
                    <c:v>2.2744095014709349</c:v>
                  </c:pt>
                  <c:pt idx="14">
                    <c:v>2.0391469839745318</c:v>
                  </c:pt>
                  <c:pt idx="15">
                    <c:v>1.7736555758605888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120.427516608003</c:v>
                  </c:pt>
                  <c:pt idx="1">
                    <c:v>88.260058068619628</c:v>
                  </c:pt>
                  <c:pt idx="2">
                    <c:v>61.923124877431675</c:v>
                  </c:pt>
                  <c:pt idx="3">
                    <c:v>45.50060321557779</c:v>
                  </c:pt>
                  <c:pt idx="4">
                    <c:v>32.336840013110972</c:v>
                  </c:pt>
                  <c:pt idx="5">
                    <c:v>22.931537723673742</c:v>
                  </c:pt>
                  <c:pt idx="6">
                    <c:v>18.891649226822519</c:v>
                  </c:pt>
                  <c:pt idx="7">
                    <c:v>11.2512821836981</c:v>
                  </c:pt>
                  <c:pt idx="8">
                    <c:v>8.2642178507363671</c:v>
                  </c:pt>
                  <c:pt idx="9">
                    <c:v>5.8678102066895201</c:v>
                  </c:pt>
                  <c:pt idx="10">
                    <c:v>4.4262828493007538</c:v>
                  </c:pt>
                  <c:pt idx="11">
                    <c:v>3.4219094606588811</c:v>
                  </c:pt>
                  <c:pt idx="12">
                    <c:v>2.9165795222975706</c:v>
                  </c:pt>
                  <c:pt idx="13">
                    <c:v>2.2744095014709349</c:v>
                  </c:pt>
                  <c:pt idx="14">
                    <c:v>2.0391469839745318</c:v>
                  </c:pt>
                  <c:pt idx="15">
                    <c:v>1.7736555758605888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11129.478493345659</c:v>
                </c:pt>
                <c:pt idx="1">
                  <c:v>7955.4644911425967</c:v>
                </c:pt>
                <c:pt idx="2">
                  <c:v>5682.1752309544245</c:v>
                </c:pt>
                <c:pt idx="3">
                  <c:v>4090.8209824297232</c:v>
                </c:pt>
                <c:pt idx="4">
                  <c:v>2944.1489739721428</c:v>
                </c:pt>
                <c:pt idx="5">
                  <c:v>2062.1205128254228</c:v>
                </c:pt>
                <c:pt idx="6">
                  <c:v>1472.0615483859572</c:v>
                </c:pt>
                <c:pt idx="7">
                  <c:v>1046.3470606987412</c:v>
                </c:pt>
                <c:pt idx="8">
                  <c:v>748.83987117305912</c:v>
                </c:pt>
                <c:pt idx="9">
                  <c:v>539.39190808786088</c:v>
                </c:pt>
                <c:pt idx="10">
                  <c:v>393.76941528915677</c:v>
                </c:pt>
                <c:pt idx="11">
                  <c:v>274.58022379769324</c:v>
                </c:pt>
                <c:pt idx="12">
                  <c:v>208.03767044206631</c:v>
                </c:pt>
                <c:pt idx="13">
                  <c:v>148.32662804073973</c:v>
                </c:pt>
                <c:pt idx="14">
                  <c:v>101.74813385729885</c:v>
                </c:pt>
                <c:pt idx="15">
                  <c:v>78.575333216319166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6-9547-9C2F-98D2B040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95920"/>
        <c:axId val="-20644576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5.1580304165231299</c:v>
                  </c:pt>
                  <c:pt idx="1">
                    <c:v>5.1430913747364899</c:v>
                  </c:pt>
                  <c:pt idx="2">
                    <c:v>4.9371606775104615</c:v>
                  </c:pt>
                  <c:pt idx="3">
                    <c:v>4.8207595067812932</c:v>
                  </c:pt>
                  <c:pt idx="4">
                    <c:v>4.8034420528986876</c:v>
                  </c:pt>
                  <c:pt idx="5">
                    <c:v>4.734096182659016</c:v>
                  </c:pt>
                  <c:pt idx="6">
                    <c:v>4.6484166957984492</c:v>
                  </c:pt>
                  <c:pt idx="7">
                    <c:v>4.4913806340589755</c:v>
                  </c:pt>
                  <c:pt idx="8">
                    <c:v>4.2470905073682825</c:v>
                  </c:pt>
                  <c:pt idx="9">
                    <c:v>3.2790581303511872</c:v>
                  </c:pt>
                  <c:pt idx="10">
                    <c:v>2.833284313301438</c:v>
                  </c:pt>
                  <c:pt idx="11">
                    <c:v>2.2099522367890416</c:v>
                  </c:pt>
                  <c:pt idx="12">
                    <c:v>1.1996527275285405</c:v>
                  </c:pt>
                  <c:pt idx="13">
                    <c:v>0.31091263510296052</c:v>
                  </c:pt>
                  <c:pt idx="14">
                    <c:v>6.009252125773315E-2</c:v>
                  </c:pt>
                  <c:pt idx="15">
                    <c:v>4.4095855184409845E-2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5.1580304165231299</c:v>
                  </c:pt>
                  <c:pt idx="1">
                    <c:v>5.1430913747364899</c:v>
                  </c:pt>
                  <c:pt idx="2">
                    <c:v>4.9371606775104615</c:v>
                  </c:pt>
                  <c:pt idx="3">
                    <c:v>4.8207595067812932</c:v>
                  </c:pt>
                  <c:pt idx="4">
                    <c:v>4.8034420528986876</c:v>
                  </c:pt>
                  <c:pt idx="5">
                    <c:v>4.734096182659016</c:v>
                  </c:pt>
                  <c:pt idx="6">
                    <c:v>4.6484166957984492</c:v>
                  </c:pt>
                  <c:pt idx="7">
                    <c:v>4.4913806340589755</c:v>
                  </c:pt>
                  <c:pt idx="8">
                    <c:v>4.2470905073682825</c:v>
                  </c:pt>
                  <c:pt idx="9">
                    <c:v>3.2790581303511872</c:v>
                  </c:pt>
                  <c:pt idx="10">
                    <c:v>2.833284313301438</c:v>
                  </c:pt>
                  <c:pt idx="11">
                    <c:v>2.2099522367890416</c:v>
                  </c:pt>
                  <c:pt idx="12">
                    <c:v>1.1996527275285405</c:v>
                  </c:pt>
                  <c:pt idx="13">
                    <c:v>0.31091263510296052</c:v>
                  </c:pt>
                  <c:pt idx="14">
                    <c:v>6.009252125773315E-2</c:v>
                  </c:pt>
                  <c:pt idx="15">
                    <c:v>4.4095855184409845E-2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1585.2166666666667</c:v>
                </c:pt>
                <c:pt idx="1">
                  <c:v>1577.15</c:v>
                </c:pt>
                <c:pt idx="2">
                  <c:v>1453.7666666666667</c:v>
                </c:pt>
                <c:pt idx="3">
                  <c:v>1387.25</c:v>
                </c:pt>
                <c:pt idx="4">
                  <c:v>1379.75</c:v>
                </c:pt>
                <c:pt idx="5">
                  <c:v>1340.0333333333333</c:v>
                </c:pt>
                <c:pt idx="6">
                  <c:v>1293.1333333333334</c:v>
                </c:pt>
                <c:pt idx="7">
                  <c:v>1207.45</c:v>
                </c:pt>
                <c:pt idx="8">
                  <c:v>1079.5666666666666</c:v>
                </c:pt>
                <c:pt idx="9">
                  <c:v>643.06666666666672</c:v>
                </c:pt>
                <c:pt idx="10">
                  <c:v>480.75</c:v>
                </c:pt>
                <c:pt idx="11">
                  <c:v>292.5</c:v>
                </c:pt>
                <c:pt idx="12">
                  <c:v>85.916666666666671</c:v>
                </c:pt>
                <c:pt idx="13">
                  <c:v>5.666666666666667</c:v>
                </c:pt>
                <c:pt idx="14">
                  <c:v>-1.6666666666666666E-2</c:v>
                </c:pt>
                <c:pt idx="15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6-9547-9C2F-98D2B040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81248"/>
        <c:axId val="-2059318704"/>
      </c:scatterChart>
      <c:valAx>
        <c:axId val="-210739592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57680"/>
        <c:crosses val="autoZero"/>
        <c:crossBetween val="midCat"/>
      </c:valAx>
      <c:valAx>
        <c:axId val="-206445768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95920"/>
        <c:crosses val="autoZero"/>
        <c:crossBetween val="midCat"/>
      </c:valAx>
      <c:valAx>
        <c:axId val="-2059318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7981248"/>
        <c:crosses val="max"/>
        <c:crossBetween val="midCat"/>
      </c:valAx>
      <c:valAx>
        <c:axId val="-20579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93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4_QC5_20171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4.6213700235000018E-12</v>
          </cell>
          <cell r="B7">
            <v>9.6882182399589563E-14</v>
          </cell>
          <cell r="C7">
            <v>-2.2828316974999997E-12</v>
          </cell>
          <cell r="D7">
            <v>1.0511220876554512E-13</v>
          </cell>
        </row>
      </sheetData>
      <sheetData sheetId="2">
        <row r="7">
          <cell r="A7">
            <v>4.2689407649999981E-12</v>
          </cell>
          <cell r="B7">
            <v>1.0941843278259905E-13</v>
          </cell>
          <cell r="C7">
            <v>-4.6713921884999996E-12</v>
          </cell>
          <cell r="D7">
            <v>1.1691782405404463E-13</v>
          </cell>
        </row>
      </sheetData>
      <sheetData sheetId="3">
        <row r="7">
          <cell r="A7">
            <v>4.7009507719999978E-12</v>
          </cell>
          <cell r="B7">
            <v>1.1024042523632237E-13</v>
          </cell>
          <cell r="C7">
            <v>-8.3321083150000132E-12</v>
          </cell>
          <cell r="D7">
            <v>1.1855178770117264E-13</v>
          </cell>
        </row>
      </sheetData>
      <sheetData sheetId="4">
        <row r="7">
          <cell r="A7">
            <v>4.8135006600000001E-12</v>
          </cell>
          <cell r="B7">
            <v>1.1602910353959878E-13</v>
          </cell>
          <cell r="C7">
            <v>-1.3466206004999999E-11</v>
          </cell>
          <cell r="D7">
            <v>1.5874839749372932E-13</v>
          </cell>
        </row>
      </sheetData>
      <sheetData sheetId="5">
        <row r="7">
          <cell r="A7">
            <v>4.2416559584999981E-12</v>
          </cell>
          <cell r="B7">
            <v>9.4061165779399463E-14</v>
          </cell>
          <cell r="C7">
            <v>-1.9884964649999985E-11</v>
          </cell>
          <cell r="D7">
            <v>1.8574867720959675E-13</v>
          </cell>
        </row>
      </sheetData>
      <sheetData sheetId="6">
        <row r="7">
          <cell r="A7">
            <v>4.2757620099999988E-12</v>
          </cell>
          <cell r="B7">
            <v>8.8747597930311564E-14</v>
          </cell>
          <cell r="C7">
            <v>-3.0323690050000001E-11</v>
          </cell>
          <cell r="D7">
            <v>2.1590533899623207E-13</v>
          </cell>
        </row>
      </sheetData>
      <sheetData sheetId="7">
        <row r="7">
          <cell r="A7">
            <v>3.9233327070000013E-12</v>
          </cell>
          <cell r="B7">
            <v>9.6735386265052579E-14</v>
          </cell>
          <cell r="C7">
            <v>-4.3471573399999984E-11</v>
          </cell>
          <cell r="D7">
            <v>2.7366313300742474E-13</v>
          </cell>
        </row>
      </sheetData>
      <sheetData sheetId="8">
        <row r="7">
          <cell r="A7">
            <v>4.1256953170000013E-12</v>
          </cell>
          <cell r="B7">
            <v>9.7276365336890756E-14</v>
          </cell>
          <cell r="C7">
            <v>-6.1672836050000006E-11</v>
          </cell>
          <cell r="D7">
            <v>4.0970477951055604E-13</v>
          </cell>
        </row>
      </sheetData>
      <sheetData sheetId="9">
        <row r="7">
          <cell r="A7">
            <v>4.0029135100000004E-12</v>
          </cell>
          <cell r="B7">
            <v>1.034060465897671E-13</v>
          </cell>
          <cell r="C7">
            <v>-8.7936768850000009E-11</v>
          </cell>
          <cell r="D7">
            <v>5.3232360284044882E-13</v>
          </cell>
        </row>
      </sheetData>
      <sheetData sheetId="10">
        <row r="7">
          <cell r="A7">
            <v>4.1359271135000004E-12</v>
          </cell>
          <cell r="B7">
            <v>1.043998380995022E-13</v>
          </cell>
          <cell r="C7">
            <v>-1.2521013430000009E-10</v>
          </cell>
          <cell r="D7">
            <v>1.1798836524607538E-12</v>
          </cell>
        </row>
      </sheetData>
      <sheetData sheetId="11">
        <row r="7">
          <cell r="A7">
            <v>4.2666670384999999E-12</v>
          </cell>
          <cell r="B7">
            <v>1.0853088427610527E-13</v>
          </cell>
          <cell r="C7">
            <v>-1.7692627750000017E-10</v>
          </cell>
          <cell r="D7">
            <v>1.180771654057144E-12</v>
          </cell>
        </row>
      </sheetData>
      <sheetData sheetId="12">
        <row r="7">
          <cell r="A7">
            <v>4.0540725864999998E-12</v>
          </cell>
          <cell r="B7">
            <v>1.0937893042144012E-13</v>
          </cell>
          <cell r="C7">
            <v>-2.5464032400000002E-10</v>
          </cell>
          <cell r="D7">
            <v>1.6283335680990265E-12</v>
          </cell>
        </row>
      </sheetData>
      <sheetData sheetId="13">
        <row r="7">
          <cell r="A7">
            <v>4.0222403919999989E-12</v>
          </cell>
          <cell r="B7">
            <v>1.4307375697488705E-13</v>
          </cell>
          <cell r="C7">
            <v>-3.5542712000000018E-10</v>
          </cell>
          <cell r="D7">
            <v>2.3492974198776366E-12</v>
          </cell>
        </row>
      </sheetData>
      <sheetData sheetId="14">
        <row r="7">
          <cell r="A7">
            <v>3.8926372814999977E-12</v>
          </cell>
          <cell r="B7">
            <v>1.5994767558867483E-13</v>
          </cell>
          <cell r="C7">
            <v>-4.9538471100000024E-10</v>
          </cell>
          <cell r="D7">
            <v>3.0705382956165246E-12</v>
          </cell>
        </row>
      </sheetData>
      <sheetData sheetId="15">
        <row r="7">
          <cell r="A7">
            <v>3.3446667340000008E-12</v>
          </cell>
          <cell r="B7">
            <v>1.7712742625882006E-13</v>
          </cell>
          <cell r="C7">
            <v>-6.9568045199999995E-10</v>
          </cell>
          <cell r="D7">
            <v>4.5399818298455914E-12</v>
          </cell>
        </row>
      </sheetData>
      <sheetData sheetId="16">
        <row r="7">
          <cell r="A7">
            <v>3.7505287985000007E-12</v>
          </cell>
          <cell r="B7">
            <v>1.9618440173517602E-13</v>
          </cell>
          <cell r="C7">
            <v>-9.741666040000003E-10</v>
          </cell>
          <cell r="D7">
            <v>5.8844198149871988E-12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3898.4</v>
      </c>
      <c r="G6" s="14">
        <v>700</v>
      </c>
      <c r="H6" s="15"/>
      <c r="I6" s="16">
        <v>988</v>
      </c>
      <c r="J6" s="17">
        <v>22.3</v>
      </c>
      <c r="K6" s="18">
        <v>333</v>
      </c>
      <c r="L6" s="12">
        <f>SQRT(K6)</f>
        <v>18.248287590894659</v>
      </c>
      <c r="M6" s="14">
        <v>95446</v>
      </c>
      <c r="N6" s="23">
        <f>SQRT(M6)</f>
        <v>308.94336050480189</v>
      </c>
      <c r="O6" s="41">
        <f>'[1]700uA'!A7</f>
        <v>3.7505287985000007E-12</v>
      </c>
      <c r="P6" s="12">
        <f>'[1]700uA'!B7</f>
        <v>1.9618440173517602E-13</v>
      </c>
      <c r="Q6" s="42">
        <f>'[1]700uA'!C7</f>
        <v>-9.741666040000003E-10</v>
      </c>
      <c r="R6" s="42">
        <f>'[1]700uA'!D7</f>
        <v>5.8844198149871988E-12</v>
      </c>
    </row>
    <row r="7" spans="1:18">
      <c r="A7" s="9" t="s">
        <v>3</v>
      </c>
      <c r="B7" s="11">
        <v>4</v>
      </c>
      <c r="C7"/>
      <c r="D7"/>
      <c r="E7" s="44"/>
      <c r="F7" s="13">
        <v>3843.8</v>
      </c>
      <c r="G7" s="14">
        <v>690</v>
      </c>
      <c r="H7" s="15"/>
      <c r="I7" s="16"/>
      <c r="J7" s="17"/>
      <c r="K7" s="18">
        <v>298</v>
      </c>
      <c r="L7" s="12">
        <f t="shared" ref="L7:L21" si="0">SQRT(K7)</f>
        <v>17.262676501632068</v>
      </c>
      <c r="M7" s="18">
        <v>94927</v>
      </c>
      <c r="N7" s="23">
        <f t="shared" ref="N7:N21" si="1">SQRT(M7)</f>
        <v>308.10225575285875</v>
      </c>
      <c r="O7" s="41">
        <f>'[1]690uA'!A7</f>
        <v>3.3446667340000008E-12</v>
      </c>
      <c r="P7" s="42">
        <f>'[1]690uA'!B7</f>
        <v>1.7712742625882006E-13</v>
      </c>
      <c r="Q7" s="42">
        <f>'[1]690uA'!C7</f>
        <v>-6.9568045199999995E-10</v>
      </c>
      <c r="R7" s="42">
        <f>'[1]690uA'!D7</f>
        <v>4.5399818298455914E-12</v>
      </c>
    </row>
    <row r="8" spans="1:18">
      <c r="A8" s="9" t="s">
        <v>28</v>
      </c>
      <c r="B8" s="11">
        <v>500</v>
      </c>
      <c r="C8"/>
      <c r="D8"/>
      <c r="E8" s="44"/>
      <c r="F8" s="13">
        <v>3788.4</v>
      </c>
      <c r="G8" s="14">
        <v>680</v>
      </c>
      <c r="H8" s="15"/>
      <c r="I8" s="16"/>
      <c r="J8" s="17"/>
      <c r="K8" s="18">
        <v>263</v>
      </c>
      <c r="L8" s="12">
        <f t="shared" si="0"/>
        <v>16.217274740226856</v>
      </c>
      <c r="M8" s="14">
        <v>87489</v>
      </c>
      <c r="N8" s="23">
        <f t="shared" si="1"/>
        <v>295.78539517697624</v>
      </c>
      <c r="O8" s="41">
        <f>'[1]680uA'!A7</f>
        <v>3.8926372814999977E-12</v>
      </c>
      <c r="P8" s="42">
        <f>'[1]680uA'!B7</f>
        <v>1.5994767558867483E-13</v>
      </c>
      <c r="Q8" s="42">
        <f>'[1]680uA'!C7</f>
        <v>-4.9538471100000024E-10</v>
      </c>
      <c r="R8" s="42">
        <f>'[1]680uA'!D7</f>
        <v>3.0705382956165246E-12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3732.8</v>
      </c>
      <c r="G9" s="14">
        <v>670</v>
      </c>
      <c r="H9" s="15"/>
      <c r="I9" s="16"/>
      <c r="J9" s="17"/>
      <c r="K9" s="18">
        <v>214</v>
      </c>
      <c r="L9" s="12">
        <f t="shared" si="0"/>
        <v>14.628738838327793</v>
      </c>
      <c r="M9" s="14">
        <v>83449</v>
      </c>
      <c r="N9" s="23">
        <f t="shared" si="1"/>
        <v>288.87540566825692</v>
      </c>
      <c r="O9" s="41">
        <f>'[1]670uA'!A7</f>
        <v>4.0222403919999989E-12</v>
      </c>
      <c r="P9" s="42">
        <f>'[1]670uA'!B7</f>
        <v>1.4307375697488705E-13</v>
      </c>
      <c r="Q9" s="42">
        <f>'[1]670uA'!C7</f>
        <v>-3.5542712000000018E-10</v>
      </c>
      <c r="R9" s="42">
        <f>'[1]670uA'!D7</f>
        <v>2.3492974198776366E-12</v>
      </c>
    </row>
    <row r="10" spans="1:18">
      <c r="A10" s="54" t="s">
        <v>23</v>
      </c>
      <c r="B10" s="55"/>
      <c r="C10" s="4"/>
      <c r="D10" s="6"/>
      <c r="E10" s="44"/>
      <c r="F10" s="13">
        <v>3677.4</v>
      </c>
      <c r="G10" s="14">
        <v>660</v>
      </c>
      <c r="H10" s="15"/>
      <c r="I10" s="16"/>
      <c r="J10" s="17"/>
      <c r="K10" s="18">
        <v>139</v>
      </c>
      <c r="L10" s="12">
        <f t="shared" si="0"/>
        <v>11.789826122551595</v>
      </c>
      <c r="M10" s="14">
        <v>82924</v>
      </c>
      <c r="N10" s="23">
        <f t="shared" si="1"/>
        <v>287.96527568441303</v>
      </c>
      <c r="O10" s="41">
        <f>'[1]660uA'!A7</f>
        <v>4.0540725864999998E-12</v>
      </c>
      <c r="P10" s="42">
        <f>'[1]660uA'!B7</f>
        <v>1.0937893042144012E-13</v>
      </c>
      <c r="Q10" s="42">
        <f>'[1]660uA'!C7</f>
        <v>-2.5464032400000002E-10</v>
      </c>
      <c r="R10" s="42">
        <f>'[1]660uA'!D7</f>
        <v>1.6283335680990265E-12</v>
      </c>
    </row>
    <row r="11" spans="1:18">
      <c r="A11" s="56"/>
      <c r="B11" s="57"/>
      <c r="C11" s="4"/>
      <c r="D11" s="6"/>
      <c r="E11" s="44"/>
      <c r="F11" s="13">
        <v>3621.4</v>
      </c>
      <c r="G11" s="14">
        <v>650</v>
      </c>
      <c r="H11" s="15"/>
      <c r="I11" s="16"/>
      <c r="J11" s="17"/>
      <c r="K11" s="18">
        <v>140</v>
      </c>
      <c r="L11" s="12">
        <f t="shared" si="0"/>
        <v>11.832159566199232</v>
      </c>
      <c r="M11" s="14">
        <v>80542</v>
      </c>
      <c r="N11" s="23">
        <f t="shared" si="1"/>
        <v>283.79922480514284</v>
      </c>
      <c r="O11" s="41">
        <f>'[1]650uA'!A7</f>
        <v>4.2666670384999999E-12</v>
      </c>
      <c r="P11" s="42">
        <f>'[1]650uA'!B7</f>
        <v>1.0853088427610527E-13</v>
      </c>
      <c r="Q11" s="42">
        <f>'[1]650uA'!C7</f>
        <v>-1.7692627750000017E-10</v>
      </c>
      <c r="R11" s="42">
        <f>'[1]650uA'!D7</f>
        <v>1.180771654057144E-12</v>
      </c>
    </row>
    <row r="12" spans="1:18">
      <c r="A12" s="9" t="s">
        <v>57</v>
      </c>
      <c r="B12" s="11" t="s">
        <v>97</v>
      </c>
      <c r="C12" s="4"/>
      <c r="D12" s="6"/>
      <c r="E12" s="44"/>
      <c r="F12" s="13">
        <v>3566.4</v>
      </c>
      <c r="G12" s="14">
        <v>640</v>
      </c>
      <c r="H12" s="15"/>
      <c r="I12" s="16"/>
      <c r="J12" s="17"/>
      <c r="K12" s="18">
        <v>100</v>
      </c>
      <c r="L12" s="12">
        <f t="shared" si="0"/>
        <v>10</v>
      </c>
      <c r="M12" s="14">
        <v>77688</v>
      </c>
      <c r="N12" s="23">
        <f>SQRT(M12)</f>
        <v>278.7256715840864</v>
      </c>
      <c r="O12" s="41">
        <f>'[1]640uA'!A7</f>
        <v>4.1359271135000004E-12</v>
      </c>
      <c r="P12" s="42">
        <f>'[1]640uA'!B7</f>
        <v>1.043998380995022E-13</v>
      </c>
      <c r="Q12" s="42">
        <f>'[1]640uA'!C7</f>
        <v>-1.2521013430000009E-10</v>
      </c>
      <c r="R12" s="42">
        <f>'[1]640uA'!D7</f>
        <v>1.1798836524607538E-12</v>
      </c>
    </row>
    <row r="13" spans="1:18">
      <c r="A13" s="9" t="s">
        <v>45</v>
      </c>
      <c r="B13" s="11" t="s">
        <v>98</v>
      </c>
      <c r="C13" s="4"/>
      <c r="D13" s="6"/>
      <c r="E13" s="44"/>
      <c r="F13" s="13">
        <v>3510.6</v>
      </c>
      <c r="G13" s="14">
        <v>630</v>
      </c>
      <c r="H13" s="15"/>
      <c r="I13" s="16"/>
      <c r="J13" s="17"/>
      <c r="K13" s="18">
        <v>87</v>
      </c>
      <c r="L13" s="12">
        <f t="shared" si="0"/>
        <v>9.3273790530888157</v>
      </c>
      <c r="M13" s="14">
        <v>72534</v>
      </c>
      <c r="N13" s="23">
        <f t="shared" si="1"/>
        <v>269.32136937124022</v>
      </c>
      <c r="O13" s="41">
        <f>'[1]630uA'!A7</f>
        <v>4.0029135100000004E-12</v>
      </c>
      <c r="P13" s="42">
        <f>'[1]630uA'!B7</f>
        <v>1.034060465897671E-13</v>
      </c>
      <c r="Q13" s="42">
        <f>'[1]630uA'!C7</f>
        <v>-8.7936768850000009E-11</v>
      </c>
      <c r="R13" s="42">
        <f>'[1]630uA'!D7</f>
        <v>5.3232360284044882E-13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3455.6</v>
      </c>
      <c r="G14" s="14">
        <v>620</v>
      </c>
      <c r="H14" s="15"/>
      <c r="I14" s="16"/>
      <c r="J14" s="17"/>
      <c r="K14" s="18">
        <v>81</v>
      </c>
      <c r="L14" s="12">
        <f t="shared" si="0"/>
        <v>9</v>
      </c>
      <c r="M14" s="14">
        <v>64855</v>
      </c>
      <c r="N14" s="23">
        <f t="shared" si="1"/>
        <v>254.66644851648599</v>
      </c>
      <c r="O14" s="41">
        <f>'[1]620uA'!A7</f>
        <v>4.1256953170000013E-12</v>
      </c>
      <c r="P14" s="42">
        <f>'[1]620uA'!B7</f>
        <v>9.7276365336890756E-14</v>
      </c>
      <c r="Q14" s="42">
        <f>'[1]620uA'!C7</f>
        <v>-6.1672836050000006E-11</v>
      </c>
      <c r="R14" s="42">
        <f>'[1]620uA'!D7</f>
        <v>4.0970477951055604E-13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3399.8</v>
      </c>
      <c r="G15" s="14">
        <v>610</v>
      </c>
      <c r="H15" s="15"/>
      <c r="I15" s="16"/>
      <c r="J15" s="17"/>
      <c r="K15" s="18">
        <v>62</v>
      </c>
      <c r="L15" s="12">
        <f t="shared" si="0"/>
        <v>7.8740078740118111</v>
      </c>
      <c r="M15" s="14">
        <v>38646</v>
      </c>
      <c r="N15" s="23">
        <f t="shared" si="1"/>
        <v>196.58585910487051</v>
      </c>
      <c r="O15" s="41">
        <f>'[1]610uA'!A7</f>
        <v>3.9233327070000013E-12</v>
      </c>
      <c r="P15" s="42">
        <f>'[1]610uA'!B7</f>
        <v>9.6735386265052579E-14</v>
      </c>
      <c r="Q15" s="42">
        <f>'[1]610uA'!C7</f>
        <v>-4.3471573399999984E-11</v>
      </c>
      <c r="R15" s="42">
        <f>'[1]610uA'!D7</f>
        <v>2.7366313300742474E-13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3344.4</v>
      </c>
      <c r="G16" s="14">
        <v>600</v>
      </c>
      <c r="H16" s="15"/>
      <c r="I16" s="16"/>
      <c r="J16" s="17"/>
      <c r="K16" s="18">
        <v>27</v>
      </c>
      <c r="L16" s="12">
        <f t="shared" si="0"/>
        <v>5.196152422706632</v>
      </c>
      <c r="M16" s="14">
        <v>28872</v>
      </c>
      <c r="N16" s="23">
        <f t="shared" si="1"/>
        <v>169.91762710207556</v>
      </c>
      <c r="O16" s="41">
        <f>'[1]600uA'!A7</f>
        <v>4.2757620099999988E-12</v>
      </c>
      <c r="P16" s="42">
        <f>'[1]600uA'!B7</f>
        <v>8.8747597930311564E-14</v>
      </c>
      <c r="Q16" s="42">
        <f>'[1]600uA'!C7</f>
        <v>-3.0323690050000001E-11</v>
      </c>
      <c r="R16" s="42">
        <f>'[1]600uA'!D7</f>
        <v>2.1590533899623207E-13</v>
      </c>
    </row>
    <row r="17" spans="1:20">
      <c r="A17" s="9" t="s">
        <v>62</v>
      </c>
      <c r="B17" s="11">
        <v>5.59</v>
      </c>
      <c r="C17" s="4"/>
      <c r="D17" s="6"/>
      <c r="E17" s="44"/>
      <c r="F17" s="13">
        <v>3288.6</v>
      </c>
      <c r="G17" s="14">
        <v>590</v>
      </c>
      <c r="H17" s="15"/>
      <c r="I17" s="16"/>
      <c r="J17" s="17"/>
      <c r="K17" s="18">
        <v>16</v>
      </c>
      <c r="L17" s="12">
        <f t="shared" si="0"/>
        <v>4</v>
      </c>
      <c r="M17" s="14">
        <v>17566</v>
      </c>
      <c r="N17" s="23">
        <f t="shared" si="1"/>
        <v>132.53678734600442</v>
      </c>
      <c r="O17" s="41">
        <f>'[1]590uA'!A7</f>
        <v>4.2416559584999981E-12</v>
      </c>
      <c r="P17" s="42">
        <f>'[1]590uA'!B7</f>
        <v>9.4061165779399463E-14</v>
      </c>
      <c r="Q17" s="42">
        <f>'[1]590uA'!C7</f>
        <v>-1.9884964649999985E-11</v>
      </c>
      <c r="R17" s="42">
        <f>'[1]590uA'!D7</f>
        <v>1.8574867720959675E-13</v>
      </c>
    </row>
    <row r="18" spans="1:20" ht="14" customHeight="1">
      <c r="A18" s="9" t="s">
        <v>63</v>
      </c>
      <c r="B18" s="11">
        <v>4.58</v>
      </c>
      <c r="C18" s="4"/>
      <c r="D18" s="6"/>
      <c r="E18" s="44"/>
      <c r="F18" s="13">
        <v>3233.2</v>
      </c>
      <c r="G18" s="14">
        <v>580</v>
      </c>
      <c r="H18" s="15"/>
      <c r="I18" s="16"/>
      <c r="J18" s="17"/>
      <c r="K18" s="18">
        <v>13</v>
      </c>
      <c r="L18" s="12">
        <f t="shared" si="0"/>
        <v>3.6055512754639891</v>
      </c>
      <c r="M18" s="14">
        <v>5168</v>
      </c>
      <c r="N18" s="23">
        <f t="shared" si="1"/>
        <v>71.888803022445714</v>
      </c>
      <c r="O18" s="41">
        <f>'[1]580uA'!A7</f>
        <v>4.8135006600000001E-12</v>
      </c>
      <c r="P18" s="42">
        <f>'[1]580uA'!B7</f>
        <v>1.1602910353959878E-13</v>
      </c>
      <c r="Q18" s="42">
        <f>'[1]580uA'!C7</f>
        <v>-1.3466206004999999E-11</v>
      </c>
      <c r="R18" s="42">
        <f>'[1]580uA'!D7</f>
        <v>1.5874839749372932E-13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3177.8</v>
      </c>
      <c r="G19" s="14">
        <v>570</v>
      </c>
      <c r="H19" s="15"/>
      <c r="I19" s="16"/>
      <c r="J19" s="17"/>
      <c r="K19" s="18">
        <v>4</v>
      </c>
      <c r="L19" s="12">
        <f t="shared" si="0"/>
        <v>2</v>
      </c>
      <c r="M19" s="14">
        <v>344</v>
      </c>
      <c r="N19" s="23">
        <f t="shared" si="1"/>
        <v>18.547236990991408</v>
      </c>
      <c r="O19" s="41">
        <f>'[1]570uA'!A7</f>
        <v>4.7009507719999978E-12</v>
      </c>
      <c r="P19" s="42">
        <f>'[1]570uA'!B7</f>
        <v>1.1024042523632237E-13</v>
      </c>
      <c r="Q19" s="42">
        <f>'[1]570uA'!C7</f>
        <v>-8.3321083150000132E-12</v>
      </c>
      <c r="R19" s="42">
        <f>'[1]570uA'!D7</f>
        <v>1.1855178770117264E-13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3122.2</v>
      </c>
      <c r="G20" s="14">
        <v>560</v>
      </c>
      <c r="H20" s="15"/>
      <c r="I20" s="16"/>
      <c r="J20" s="17"/>
      <c r="K20" s="18">
        <v>7</v>
      </c>
      <c r="L20" s="12">
        <f t="shared" si="0"/>
        <v>2.6457513110645907</v>
      </c>
      <c r="M20" s="14">
        <v>6</v>
      </c>
      <c r="N20" s="23">
        <f t="shared" si="1"/>
        <v>2.4494897427831779</v>
      </c>
      <c r="O20" s="41">
        <f>'[1]560uA'!A7</f>
        <v>4.2689407649999981E-12</v>
      </c>
      <c r="P20" s="42">
        <f>'[1]560uA'!B7</f>
        <v>1.0941843278259905E-13</v>
      </c>
      <c r="Q20" s="42">
        <f>'[1]560uA'!C7</f>
        <v>-4.6713921884999996E-12</v>
      </c>
      <c r="R20" s="42">
        <f>'[1]560uA'!D7</f>
        <v>1.1691782405404463E-13</v>
      </c>
    </row>
    <row r="21" spans="1:20">
      <c r="A21" s="9" t="s">
        <v>66</v>
      </c>
      <c r="B21" s="11">
        <v>0.47</v>
      </c>
      <c r="C21" s="4"/>
      <c r="D21" s="6"/>
      <c r="E21" s="45"/>
      <c r="F21" s="13">
        <v>3066.4</v>
      </c>
      <c r="G21" s="14">
        <v>550</v>
      </c>
      <c r="H21" s="15"/>
      <c r="I21" s="16"/>
      <c r="J21" s="17"/>
      <c r="K21" s="18">
        <v>3</v>
      </c>
      <c r="L21" s="12">
        <f t="shared" si="0"/>
        <v>1.7320508075688772</v>
      </c>
      <c r="M21" s="14">
        <v>4</v>
      </c>
      <c r="N21" s="23">
        <f t="shared" si="1"/>
        <v>2</v>
      </c>
      <c r="O21" s="41">
        <f>'[1]550uA'!A7</f>
        <v>4.6213700235000018E-12</v>
      </c>
      <c r="P21" s="42">
        <f>'[1]550uA'!B7</f>
        <v>9.6882182399589563E-14</v>
      </c>
      <c r="Q21" s="42">
        <f>'[1]550uA'!C7</f>
        <v>-2.2828316974999997E-12</v>
      </c>
      <c r="R21" s="42">
        <f>'[1]550uA'!D7</f>
        <v>1.0511220876554512E-13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0.53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3898.4</v>
      </c>
      <c r="G30" s="29">
        <f>E30*'Data Summary'!$B$18</f>
        <v>3206</v>
      </c>
      <c r="H30" s="31">
        <f>(M6-K6)/$B$42</f>
        <v>1585.2166666666667</v>
      </c>
      <c r="I30" s="32">
        <f>(1/$B$42)*SQRT(N6^2+L6^2)</f>
        <v>5.1580304165231299</v>
      </c>
      <c r="J30" s="33">
        <f>Q6-O6</f>
        <v>-9.7791713279850039E-10</v>
      </c>
      <c r="K30" s="33">
        <f>SQRT(P6^2+R6^2)</f>
        <v>5.887689264770872E-12</v>
      </c>
      <c r="L30" s="32">
        <f>ABS(J30)/($H$30*$F$24*$L$24)</f>
        <v>11129.478493345659</v>
      </c>
      <c r="M30" s="33">
        <f>SQRT( ( 1 / ($H$30*$F$24*$L$24 ) )^2 * (K30^2+J30^2*( ($I$30/$H$30)^2+($F$25/$F$24)^2)))</f>
        <v>120.427516608003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3843.8</v>
      </c>
      <c r="G31" s="40">
        <f>E31*'Data Summary'!$B$18</f>
        <v>3160.2000000000003</v>
      </c>
      <c r="H31" s="31">
        <f>(M7-K7)/$B$42</f>
        <v>1577.15</v>
      </c>
      <c r="I31" s="32">
        <f t="shared" ref="I31:I45" si="4">(1/$B$42)*SQRT(N7^2+L7^2)</f>
        <v>5.1430913747364899</v>
      </c>
      <c r="J31" s="33">
        <f t="shared" ref="J31:J45" si="5">Q7-O7</f>
        <v>-6.9902511873399996E-10</v>
      </c>
      <c r="K31" s="33">
        <f t="shared" ref="K31:K45" si="6">SQRT(P7^2+R7^2)</f>
        <v>4.5434358299046324E-12</v>
      </c>
      <c r="L31" s="32">
        <f>ABS(J31)/($H$30*$F$24*$L$24)</f>
        <v>7955.4644911425967</v>
      </c>
      <c r="M31" s="33">
        <f t="shared" ref="M31:M45" si="7">SQRT( ( 1 / ($H$30*$F$24*$L$24 ) )^2 * (K31^2+J31^2*( ($I$30/$H$30)^2+($F$25/$F$24)^2)))</f>
        <v>88.260058068619628</v>
      </c>
    </row>
    <row r="32" spans="1:20">
      <c r="A32" s="54" t="s">
        <v>52</v>
      </c>
      <c r="B32" s="55"/>
      <c r="E32" s="40">
        <f t="shared" si="2"/>
        <v>680</v>
      </c>
      <c r="F32" s="40">
        <f t="shared" si="3"/>
        <v>3788.4</v>
      </c>
      <c r="G32" s="40">
        <f>E32*'Data Summary'!$B$18</f>
        <v>3114.4</v>
      </c>
      <c r="H32" s="31">
        <f t="shared" ref="H32:H45" si="8">(M8-K8)/$B$42</f>
        <v>1453.7666666666667</v>
      </c>
      <c r="I32" s="32">
        <f t="shared" si="4"/>
        <v>4.9371606775104615</v>
      </c>
      <c r="J32" s="33">
        <f t="shared" si="5"/>
        <v>-4.9927734828150027E-10</v>
      </c>
      <c r="K32" s="33">
        <f t="shared" si="6"/>
        <v>3.0747013974976258E-12</v>
      </c>
      <c r="L32" s="32">
        <f t="shared" ref="L32:L45" si="9">ABS(J32)/($H$30*$F$24*$L$24)</f>
        <v>5682.1752309544245</v>
      </c>
      <c r="M32" s="33">
        <f t="shared" si="7"/>
        <v>61.923124877431675</v>
      </c>
    </row>
    <row r="33" spans="1:14">
      <c r="A33" s="56"/>
      <c r="B33" s="57"/>
      <c r="E33" s="40">
        <f t="shared" si="2"/>
        <v>670</v>
      </c>
      <c r="F33" s="40">
        <f t="shared" si="3"/>
        <v>3732.8</v>
      </c>
      <c r="G33" s="40">
        <f>E33*'Data Summary'!$B$18</f>
        <v>3068.6</v>
      </c>
      <c r="H33" s="31">
        <f t="shared" si="8"/>
        <v>1387.25</v>
      </c>
      <c r="I33" s="32">
        <f t="shared" si="4"/>
        <v>4.8207595067812932</v>
      </c>
      <c r="J33" s="33">
        <f t="shared" si="5"/>
        <v>-3.594493603920002E-10</v>
      </c>
      <c r="K33" s="33">
        <f t="shared" si="6"/>
        <v>2.3536500306924625E-12</v>
      </c>
      <c r="L33" s="32">
        <f t="shared" si="9"/>
        <v>4090.8209824297232</v>
      </c>
      <c r="M33" s="33">
        <f t="shared" si="7"/>
        <v>45.50060321557779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3677.4</v>
      </c>
      <c r="G34" s="40">
        <f>E34*'Data Summary'!$B$18</f>
        <v>3022.8</v>
      </c>
      <c r="H34" s="31">
        <f t="shared" si="8"/>
        <v>1379.75</v>
      </c>
      <c r="I34" s="32">
        <f t="shared" si="4"/>
        <v>4.8034420528986876</v>
      </c>
      <c r="J34" s="33">
        <f t="shared" si="5"/>
        <v>-2.586943965865E-10</v>
      </c>
      <c r="K34" s="33">
        <f t="shared" si="6"/>
        <v>1.6320030512895019E-12</v>
      </c>
      <c r="L34" s="32">
        <f t="shared" si="9"/>
        <v>2944.1489739721428</v>
      </c>
      <c r="M34" s="33">
        <f t="shared" si="7"/>
        <v>32.336840013110972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3621.4</v>
      </c>
      <c r="G35" s="40">
        <f>E35*'Data Summary'!$B$18</f>
        <v>2977</v>
      </c>
      <c r="H35" s="31">
        <f t="shared" si="8"/>
        <v>1340.0333333333333</v>
      </c>
      <c r="I35" s="32">
        <f t="shared" si="4"/>
        <v>4.734096182659016</v>
      </c>
      <c r="J35" s="33">
        <f t="shared" si="5"/>
        <v>-1.8119294453850018E-10</v>
      </c>
      <c r="K35" s="33">
        <f t="shared" si="6"/>
        <v>1.185748983498024E-12</v>
      </c>
      <c r="L35" s="32">
        <f t="shared" si="9"/>
        <v>2062.1205128254228</v>
      </c>
      <c r="M35" s="33">
        <f t="shared" si="7"/>
        <v>22.931537723673742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3566.4</v>
      </c>
      <c r="G36" s="40">
        <f>E36*'Data Summary'!$B$18</f>
        <v>2931.2</v>
      </c>
      <c r="H36" s="31">
        <f t="shared" si="8"/>
        <v>1293.1333333333334</v>
      </c>
      <c r="I36" s="32">
        <f t="shared" si="4"/>
        <v>4.6484166957984492</v>
      </c>
      <c r="J36" s="33">
        <f t="shared" si="5"/>
        <v>-1.2934606141350008E-10</v>
      </c>
      <c r="K36" s="33">
        <f t="shared" si="6"/>
        <v>1.1844934611636026E-12</v>
      </c>
      <c r="L36" s="32">
        <f t="shared" si="9"/>
        <v>1472.0615483859572</v>
      </c>
      <c r="M36" s="33">
        <f t="shared" si="7"/>
        <v>18.891649226822519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3510.6</v>
      </c>
      <c r="G37" s="40">
        <f>E37*'Data Summary'!$B$18</f>
        <v>2885.4</v>
      </c>
      <c r="H37" s="31">
        <f t="shared" si="8"/>
        <v>1207.45</v>
      </c>
      <c r="I37" s="32">
        <f t="shared" si="4"/>
        <v>4.4913806340589755</v>
      </c>
      <c r="J37" s="33">
        <f t="shared" si="5"/>
        <v>-9.1939682360000007E-11</v>
      </c>
      <c r="K37" s="33">
        <f t="shared" si="6"/>
        <v>5.4227412681443787E-13</v>
      </c>
      <c r="L37" s="32">
        <f t="shared" si="9"/>
        <v>1046.3470606987412</v>
      </c>
      <c r="M37" s="33">
        <f t="shared" si="7"/>
        <v>11.2512821836981</v>
      </c>
    </row>
    <row r="38" spans="1:14">
      <c r="A38" s="54" t="s">
        <v>11</v>
      </c>
      <c r="B38" s="55"/>
      <c r="E38" s="40">
        <f t="shared" si="2"/>
        <v>620</v>
      </c>
      <c r="F38" s="40">
        <f t="shared" si="3"/>
        <v>3455.6</v>
      </c>
      <c r="G38" s="40">
        <f>E38*'Data Summary'!$B$18</f>
        <v>2839.6</v>
      </c>
      <c r="H38" s="31">
        <f t="shared" si="8"/>
        <v>1079.5666666666666</v>
      </c>
      <c r="I38" s="32">
        <f t="shared" si="4"/>
        <v>4.2470905073682825</v>
      </c>
      <c r="J38" s="33">
        <f t="shared" si="5"/>
        <v>-6.5798531367000011E-11</v>
      </c>
      <c r="K38" s="33">
        <f t="shared" si="6"/>
        <v>4.2109464210192652E-13</v>
      </c>
      <c r="L38" s="32">
        <f t="shared" si="9"/>
        <v>748.83987117305912</v>
      </c>
      <c r="M38" s="33">
        <f t="shared" si="7"/>
        <v>8.2642178507363671</v>
      </c>
    </row>
    <row r="39" spans="1:14">
      <c r="A39" s="65"/>
      <c r="B39" s="66"/>
      <c r="E39" s="40">
        <f t="shared" si="2"/>
        <v>610</v>
      </c>
      <c r="F39" s="40">
        <f t="shared" si="3"/>
        <v>3399.8</v>
      </c>
      <c r="G39" s="40">
        <f>E39*'Data Summary'!$B$18</f>
        <v>2793.8</v>
      </c>
      <c r="H39" s="31">
        <f t="shared" si="8"/>
        <v>643.06666666666672</v>
      </c>
      <c r="I39" s="32">
        <f t="shared" si="4"/>
        <v>3.2790581303511872</v>
      </c>
      <c r="J39" s="33">
        <f t="shared" si="5"/>
        <v>-4.7394906106999986E-11</v>
      </c>
      <c r="K39" s="33">
        <f t="shared" si="6"/>
        <v>2.902572054631691E-13</v>
      </c>
      <c r="L39" s="32">
        <f t="shared" si="9"/>
        <v>539.39190808786088</v>
      </c>
      <c r="M39" s="33">
        <f t="shared" si="7"/>
        <v>5.8678102066895201</v>
      </c>
      <c r="N39" s="3"/>
    </row>
    <row r="40" spans="1:14">
      <c r="A40" s="56"/>
      <c r="B40" s="57"/>
      <c r="E40" s="40">
        <f t="shared" si="2"/>
        <v>600</v>
      </c>
      <c r="F40" s="40">
        <f t="shared" si="3"/>
        <v>3344.4</v>
      </c>
      <c r="G40" s="40">
        <f>E40*'Data Summary'!$B$18</f>
        <v>2748</v>
      </c>
      <c r="H40" s="31">
        <f t="shared" si="8"/>
        <v>480.75</v>
      </c>
      <c r="I40" s="32">
        <f t="shared" si="4"/>
        <v>2.833284313301438</v>
      </c>
      <c r="J40" s="33">
        <f t="shared" si="5"/>
        <v>-3.459945206E-11</v>
      </c>
      <c r="K40" s="33">
        <f t="shared" si="6"/>
        <v>2.3343361271564581E-13</v>
      </c>
      <c r="L40" s="32">
        <f t="shared" si="9"/>
        <v>393.76941528915677</v>
      </c>
      <c r="M40" s="33">
        <f t="shared" si="7"/>
        <v>4.4262828493007538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3288.6</v>
      </c>
      <c r="G41" s="40">
        <f>E41*'Data Summary'!$B$18</f>
        <v>2702.2</v>
      </c>
      <c r="H41" s="31">
        <f t="shared" si="8"/>
        <v>292.5</v>
      </c>
      <c r="I41" s="32">
        <f t="shared" si="4"/>
        <v>2.2099522367890416</v>
      </c>
      <c r="J41" s="33">
        <f t="shared" si="5"/>
        <v>-2.4126620608499984E-11</v>
      </c>
      <c r="K41" s="33">
        <f t="shared" si="6"/>
        <v>2.0820680582751044E-13</v>
      </c>
      <c r="L41" s="32">
        <f t="shared" si="9"/>
        <v>274.58022379769324</v>
      </c>
      <c r="M41" s="33">
        <f t="shared" si="7"/>
        <v>3.4219094606588811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3233.2</v>
      </c>
      <c r="G42" s="40">
        <f>E42*'Data Summary'!$B$18</f>
        <v>2656.4</v>
      </c>
      <c r="H42" s="31">
        <f t="shared" si="8"/>
        <v>85.916666666666671</v>
      </c>
      <c r="I42" s="32">
        <f t="shared" si="4"/>
        <v>1.1996527275285405</v>
      </c>
      <c r="J42" s="33">
        <f t="shared" si="5"/>
        <v>-1.8279706665E-11</v>
      </c>
      <c r="K42" s="33">
        <f t="shared" si="6"/>
        <v>1.966311434514635E-13</v>
      </c>
      <c r="L42" s="32">
        <f t="shared" si="9"/>
        <v>208.03767044206631</v>
      </c>
      <c r="M42" s="33">
        <f t="shared" si="7"/>
        <v>2.9165795222975706</v>
      </c>
      <c r="N42" s="3"/>
    </row>
    <row r="43" spans="1:14">
      <c r="A43" s="54" t="s">
        <v>12</v>
      </c>
      <c r="B43" s="55"/>
      <c r="E43" s="40">
        <f t="shared" si="2"/>
        <v>570</v>
      </c>
      <c r="F43" s="40">
        <f t="shared" si="3"/>
        <v>3177.8</v>
      </c>
      <c r="G43" s="40">
        <f>E43*'Data Summary'!$B$18</f>
        <v>2610.6</v>
      </c>
      <c r="H43" s="31">
        <f t="shared" si="8"/>
        <v>5.666666666666667</v>
      </c>
      <c r="I43" s="32">
        <f t="shared" si="4"/>
        <v>0.31091263510296052</v>
      </c>
      <c r="J43" s="33">
        <f t="shared" si="5"/>
        <v>-1.3033059087000011E-11</v>
      </c>
      <c r="K43" s="33">
        <f t="shared" si="6"/>
        <v>1.618872376792843E-13</v>
      </c>
      <c r="L43" s="32">
        <f t="shared" si="9"/>
        <v>148.32662804073973</v>
      </c>
      <c r="M43" s="33">
        <f t="shared" si="7"/>
        <v>2.2744095014709349</v>
      </c>
      <c r="N43" s="3"/>
    </row>
    <row r="44" spans="1:14">
      <c r="A44" s="56"/>
      <c r="B44" s="57"/>
      <c r="E44" s="40">
        <f t="shared" si="2"/>
        <v>560</v>
      </c>
      <c r="F44" s="40">
        <f t="shared" si="3"/>
        <v>3122.2</v>
      </c>
      <c r="G44" s="40">
        <f>E44*'Data Summary'!$B$18</f>
        <v>2564.8000000000002</v>
      </c>
      <c r="H44" s="31">
        <f t="shared" si="8"/>
        <v>-1.6666666666666666E-2</v>
      </c>
      <c r="I44" s="32">
        <f t="shared" si="4"/>
        <v>6.009252125773315E-2</v>
      </c>
      <c r="J44" s="33">
        <f t="shared" si="5"/>
        <v>-8.9403329534999985E-12</v>
      </c>
      <c r="K44" s="33">
        <f t="shared" si="6"/>
        <v>1.6013173019152914E-13</v>
      </c>
      <c r="L44" s="32">
        <f t="shared" si="9"/>
        <v>101.74813385729885</v>
      </c>
      <c r="M44" s="33">
        <f t="shared" si="7"/>
        <v>2.0391469839745318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3066.4</v>
      </c>
      <c r="G45" s="40">
        <f>E45*'Data Summary'!$B$18</f>
        <v>2519</v>
      </c>
      <c r="H45" s="31">
        <f t="shared" si="8"/>
        <v>1.6666666666666666E-2</v>
      </c>
      <c r="I45" s="32">
        <f t="shared" si="4"/>
        <v>4.4095855184409845E-2</v>
      </c>
      <c r="J45" s="33">
        <f t="shared" si="5"/>
        <v>-6.9042017210000015E-12</v>
      </c>
      <c r="K45" s="33">
        <f t="shared" si="6"/>
        <v>1.429501091223049E-13</v>
      </c>
      <c r="L45" s="32">
        <f t="shared" si="9"/>
        <v>78.575333216319166</v>
      </c>
      <c r="M45" s="33">
        <f t="shared" si="7"/>
        <v>1.7736555758605888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700,11129.4784933457,120.427516608003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690,7955.4644911426,88.2600580686196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988</v>
      </c>
      <c r="L50" s="35" t="str">
        <f t="shared" si="10"/>
        <v>680,5682.17523095442,61.9231248774317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670,4090.82098242972,45.5006032155778</v>
      </c>
    </row>
    <row r="52" spans="1:14">
      <c r="E52" s="8" t="s">
        <v>78</v>
      </c>
      <c r="F52" s="30">
        <f>EXP(INDEX(LINEST(LN(L30:L45),E30:E45),1,2))</f>
        <v>8.5444442322158257E-7</v>
      </c>
      <c r="L52" s="35" t="str">
        <f t="shared" si="10"/>
        <v>660,2944.14897397214,32.336840013111</v>
      </c>
    </row>
    <row r="53" spans="1:14">
      <c r="E53" s="8" t="s">
        <v>79</v>
      </c>
      <c r="F53" s="30">
        <f>INDEX(LINEST(LN(L30:L45),E30:E45),1)</f>
        <v>3.325158028052444E-2</v>
      </c>
      <c r="L53" s="35" t="str">
        <f t="shared" si="10"/>
        <v>650,2062.12051282542,22.9315377236737</v>
      </c>
      <c r="N53" s="3"/>
    </row>
    <row r="54" spans="1:14">
      <c r="L54" s="35" t="str">
        <f t="shared" si="10"/>
        <v>640,1472.06154838596,18.8916492268225</v>
      </c>
      <c r="N54" s="3"/>
    </row>
    <row r="55" spans="1:14">
      <c r="L55" s="35" t="str">
        <f t="shared" si="10"/>
        <v>630,1046.34706069874,11.2512821836981</v>
      </c>
      <c r="N55" s="3"/>
    </row>
    <row r="56" spans="1:14">
      <c r="L56" s="35" t="str">
        <f t="shared" si="10"/>
        <v>620,748.839871173059,8.26421785073637</v>
      </c>
      <c r="N56" s="3"/>
    </row>
    <row r="57" spans="1:14">
      <c r="L57" s="35" t="str">
        <f t="shared" si="10"/>
        <v>610,539.391908087861,5.86781020668952</v>
      </c>
      <c r="N57" s="3"/>
    </row>
    <row r="58" spans="1:14">
      <c r="L58" s="35" t="str">
        <f t="shared" si="10"/>
        <v>600,393.769415289157,4.42628284930075</v>
      </c>
      <c r="N58" s="3"/>
    </row>
    <row r="59" spans="1:14">
      <c r="L59" s="35" t="str">
        <f t="shared" si="10"/>
        <v>590,274.580223797693,3.42190946065888</v>
      </c>
      <c r="N59" s="3"/>
    </row>
    <row r="60" spans="1:14">
      <c r="L60" s="35" t="str">
        <f t="shared" si="10"/>
        <v>580,208.037670442066,2.91657952229757</v>
      </c>
    </row>
    <row r="61" spans="1:14">
      <c r="L61" s="35" t="str">
        <f t="shared" si="10"/>
        <v>570,148.32662804074,2.27440950147093</v>
      </c>
    </row>
    <row r="62" spans="1:14">
      <c r="L62" s="35" t="str">
        <f t="shared" si="10"/>
        <v>560,101.748133857299,2.03914698397453</v>
      </c>
    </row>
    <row r="63" spans="1:14">
      <c r="L63" s="35" t="str">
        <f t="shared" si="10"/>
        <v>550,78.5753332163192,1.77365557586059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2018-07-12T15:07:44Z</dcterms:modified>
</cp:coreProperties>
</file>