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696F2DAC-7869-444D-8900-EB67BA6C3487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J33" i="1"/>
  <c r="K33" i="1"/>
  <c r="J34" i="1"/>
  <c r="L34" i="1" s="1"/>
  <c r="K34" i="1"/>
  <c r="J35" i="1"/>
  <c r="K35" i="1"/>
  <c r="M35" i="1" s="1"/>
  <c r="J36" i="1"/>
  <c r="L36" i="1" s="1"/>
  <c r="K36" i="1"/>
  <c r="J37" i="1"/>
  <c r="L37" i="1" s="1"/>
  <c r="K37" i="1"/>
  <c r="M37" i="1" s="1"/>
  <c r="J38" i="1"/>
  <c r="L38" i="1" s="1"/>
  <c r="K38" i="1"/>
  <c r="M38" i="1" s="1"/>
  <c r="J39" i="1"/>
  <c r="K39" i="1"/>
  <c r="M39" i="1" s="1"/>
  <c r="J40" i="1"/>
  <c r="L40" i="1" s="1"/>
  <c r="K40" i="1"/>
  <c r="J41" i="1"/>
  <c r="L41" i="1" s="1"/>
  <c r="K41" i="1"/>
  <c r="M41" i="1" s="1"/>
  <c r="J42" i="1"/>
  <c r="L42" i="1" s="1"/>
  <c r="K42" i="1"/>
  <c r="M42" i="1" s="1"/>
  <c r="J43" i="1"/>
  <c r="L43" i="1" s="1"/>
  <c r="K43" i="1"/>
  <c r="M43" i="1" s="1"/>
  <c r="J44" i="1"/>
  <c r="L44" i="1" s="1"/>
  <c r="K44" i="1"/>
  <c r="M44" i="1" s="1"/>
  <c r="J45" i="1"/>
  <c r="L45" i="1" s="1"/>
  <c r="K45" i="1"/>
  <c r="M45" i="1" s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61" i="1" l="1"/>
  <c r="M34" i="1"/>
  <c r="L33" i="1"/>
  <c r="M40" i="1"/>
  <c r="L58" i="1" s="1"/>
  <c r="L39" i="1"/>
  <c r="L57" i="1" s="1"/>
  <c r="M36" i="1"/>
  <c r="L54" i="1" s="1"/>
  <c r="L35" i="1"/>
  <c r="L53" i="1" s="1"/>
  <c r="M32" i="1"/>
  <c r="L63" i="1"/>
  <c r="L59" i="1"/>
  <c r="L55" i="1"/>
  <c r="L60" i="1"/>
  <c r="L56" i="1"/>
  <c r="L52" i="1"/>
  <c r="L62" i="1"/>
  <c r="M33" i="1"/>
  <c r="L51" i="1" s="1"/>
  <c r="L32" i="1"/>
  <c r="L31" i="1"/>
  <c r="L49" i="1" s="1"/>
  <c r="L50" i="1" l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<sst xmlns="http://schemas.openxmlformats.org/spreadsheetml/2006/main" count="456" uniqueCount="110">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</sst>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180.88455330672403</c:v>
                  </c:pt>
                  <c:pt idx="1">
                    <c:v>124.18483688741546</c:v>
                  </c:pt>
                  <c:pt idx="2">
                    <c:v>87.914966287732582</c:v>
                  </c:pt>
                  <c:pt idx="3">
                    <c:v>62.457991047035129</c:v>
                  </c:pt>
                  <c:pt idx="4">
                    <c:v>42.147742747456071</c:v>
                  </c:pt>
                  <c:pt idx="5">
                    <c:v>30.258236021961302</c:v>
                  </c:pt>
                  <c:pt idx="6">
                    <c:v>21.061607524615074</c:v>
                  </c:pt>
                  <c:pt idx="7">
                    <c:v>14.937896639800044</c:v>
                  </c:pt>
                  <c:pt idx="8">
                    <c:v>10.311908998763117</c:v>
                  </c:pt>
                  <c:pt idx="9">
                    <c:v>7.5611075598775255</c:v>
                  </c:pt>
                  <c:pt idx="10">
                    <c:v>5.2686310551112872</c:v>
                  </c:pt>
                  <c:pt idx="11">
                    <c:v>3.8768937781049209</c:v>
                  </c:pt>
                  <c:pt idx="12">
                    <c:v>2.9885686669503735</c:v>
                  </c:pt>
                  <c:pt idx="13">
                    <c:v>2.2929114908302251</c:v>
                  </c:pt>
                  <c:pt idx="14">
                    <c:v>1.9879710655272427</c:v>
                  </c:pt>
                  <c:pt idx="15">
                    <c:v>1.7699563412556385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180.88455330672403</c:v>
                  </c:pt>
                  <c:pt idx="1">
                    <c:v>124.18483688741546</c:v>
                  </c:pt>
                  <c:pt idx="2">
                    <c:v>87.914966287732582</c:v>
                  </c:pt>
                  <c:pt idx="3">
                    <c:v>62.457991047035129</c:v>
                  </c:pt>
                  <c:pt idx="4">
                    <c:v>42.147742747456071</c:v>
                  </c:pt>
                  <c:pt idx="5">
                    <c:v>30.258236021961302</c:v>
                  </c:pt>
                  <c:pt idx="6">
                    <c:v>21.061607524615074</c:v>
                  </c:pt>
                  <c:pt idx="7">
                    <c:v>14.937896639800044</c:v>
                  </c:pt>
                  <c:pt idx="8">
                    <c:v>10.311908998763117</c:v>
                  </c:pt>
                  <c:pt idx="9">
                    <c:v>7.5611075598775255</c:v>
                  </c:pt>
                  <c:pt idx="10">
                    <c:v>5.2686310551112872</c:v>
                  </c:pt>
                  <c:pt idx="11">
                    <c:v>3.8768937781049209</c:v>
                  </c:pt>
                  <c:pt idx="12">
                    <c:v>2.9885686669503735</c:v>
                  </c:pt>
                  <c:pt idx="13">
                    <c:v>2.2929114908302251</c:v>
                  </c:pt>
                  <c:pt idx="14">
                    <c:v>1.9879710655272427</c:v>
                  </c:pt>
                  <c:pt idx="15">
                    <c:v>1.7699563412556385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700.15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16202.757472591844</c:v>
                </c:pt>
                <c:pt idx="1">
                  <c:v>11206.350972856428</c:v>
                </c:pt>
                <c:pt idx="2">
                  <c:v>7842.4510740973683</c:v>
                </c:pt>
                <c:pt idx="3">
                  <c:v>5504.4968816672836</c:v>
                </c:pt>
                <c:pt idx="4">
                  <c:v>3816.1764229480182</c:v>
                </c:pt>
                <c:pt idx="5">
                  <c:v>2629.9127060540695</c:v>
                </c:pt>
                <c:pt idx="6">
                  <c:v>1887.027390129578</c:v>
                </c:pt>
                <c:pt idx="7">
                  <c:v>1305.0113446088305</c:v>
                </c:pt>
                <c:pt idx="8">
                  <c:v>896.0546227861546</c:v>
                </c:pt>
                <c:pt idx="9">
                  <c:v>650.55662468432297</c:v>
                </c:pt>
                <c:pt idx="10">
                  <c:v>463.19961651235519</c:v>
                </c:pt>
                <c:pt idx="11">
                  <c:v>324.24524095521872</c:v>
                </c:pt>
                <c:pt idx="12">
                  <c:v>241.83406365481395</c:v>
                </c:pt>
                <c:pt idx="13">
                  <c:v>162.9628493935642</c:v>
                </c:pt>
                <c:pt idx="14">
                  <c:v>130.12509915675938</c:v>
                </c:pt>
                <c:pt idx="15">
                  <c:v>82.190797469650363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8-8743-88EE-9F96F15C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72304"/>
        <c:axId val="-205515988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5.0016108516268138</c:v>
                  </c:pt>
                  <c:pt idx="1">
                    <c:v>4.9208739061268378</c:v>
                  </c:pt>
                  <c:pt idx="2">
                    <c:v>4.8654678888856902</c:v>
                  </c:pt>
                  <c:pt idx="3">
                    <c:v>4.7052866248744323</c:v>
                  </c:pt>
                  <c:pt idx="4">
                    <c:v>4.6126637278980853</c:v>
                  </c:pt>
                  <c:pt idx="5">
                    <c:v>4.5467021015236968</c:v>
                  </c:pt>
                  <c:pt idx="6">
                    <c:v>4.4833333333333334</c:v>
                  </c:pt>
                  <c:pt idx="7">
                    <c:v>4.3684156802616165</c:v>
                  </c:pt>
                  <c:pt idx="8">
                    <c:v>4.1488954353337633</c:v>
                  </c:pt>
                  <c:pt idx="9">
                    <c:v>3.5247931381382744</c:v>
                  </c:pt>
                  <c:pt idx="10">
                    <c:v>2.8497563248655333</c:v>
                  </c:pt>
                  <c:pt idx="11">
                    <c:v>2.3070543990118657</c:v>
                  </c:pt>
                  <c:pt idx="12">
                    <c:v>1.3975176405167684</c:v>
                  </c:pt>
                  <c:pt idx="13">
                    <c:v>0.47580341412067328</c:v>
                  </c:pt>
                  <c:pt idx="14">
                    <c:v>0.12133516482134196</c:v>
                  </c:pt>
                  <c:pt idx="15">
                    <c:v>0.13017082793177756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5.0016108516268138</c:v>
                  </c:pt>
                  <c:pt idx="1">
                    <c:v>4.9208739061268378</c:v>
                  </c:pt>
                  <c:pt idx="2">
                    <c:v>4.8654678888856902</c:v>
                  </c:pt>
                  <c:pt idx="3">
                    <c:v>4.7052866248744323</c:v>
                  </c:pt>
                  <c:pt idx="4">
                    <c:v>4.6126637278980853</c:v>
                  </c:pt>
                  <c:pt idx="5">
                    <c:v>4.5467021015236968</c:v>
                  </c:pt>
                  <c:pt idx="6">
                    <c:v>4.4833333333333334</c:v>
                  </c:pt>
                  <c:pt idx="7">
                    <c:v>4.3684156802616165</c:v>
                  </c:pt>
                  <c:pt idx="8">
                    <c:v>4.1488954353337633</c:v>
                  </c:pt>
                  <c:pt idx="9">
                    <c:v>3.5247931381382744</c:v>
                  </c:pt>
                  <c:pt idx="10">
                    <c:v>2.8497563248655333</c:v>
                  </c:pt>
                  <c:pt idx="11">
                    <c:v>2.3070543990118657</c:v>
                  </c:pt>
                  <c:pt idx="12">
                    <c:v>1.3975176405167684</c:v>
                  </c:pt>
                  <c:pt idx="13">
                    <c:v>0.47580341412067328</c:v>
                  </c:pt>
                  <c:pt idx="14">
                    <c:v>0.12133516482134196</c:v>
                  </c:pt>
                  <c:pt idx="15">
                    <c:v>0.13017082793177756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700.15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1489.0333333333333</c:v>
                </c:pt>
                <c:pt idx="1">
                  <c:v>1440.6333333333334</c:v>
                </c:pt>
                <c:pt idx="2">
                  <c:v>1409.9</c:v>
                </c:pt>
                <c:pt idx="3">
                  <c:v>1318.95</c:v>
                </c:pt>
                <c:pt idx="4">
                  <c:v>1268.5333333333333</c:v>
                </c:pt>
                <c:pt idx="5">
                  <c:v>1234.2166666666667</c:v>
                </c:pt>
                <c:pt idx="6">
                  <c:v>1200.9833333333333</c:v>
                </c:pt>
                <c:pt idx="7">
                  <c:v>1140.6833333333334</c:v>
                </c:pt>
                <c:pt idx="8">
                  <c:v>1029.7333333333333</c:v>
                </c:pt>
                <c:pt idx="9">
                  <c:v>742.88333333333333</c:v>
                </c:pt>
                <c:pt idx="10">
                  <c:v>485.43333333333334</c:v>
                </c:pt>
                <c:pt idx="11">
                  <c:v>317.78333333333336</c:v>
                </c:pt>
                <c:pt idx="12">
                  <c:v>116.21666666666667</c:v>
                </c:pt>
                <c:pt idx="13">
                  <c:v>12.616666666666667</c:v>
                </c:pt>
                <c:pt idx="14">
                  <c:v>0.25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8-8743-88EE-9F96F15C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6704"/>
        <c:axId val="-2055151040"/>
      </c:scatterChart>
      <c:valAx>
        <c:axId val="-2055172304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59888"/>
        <c:crosses val="autoZero"/>
        <c:crossBetween val="midCat"/>
      </c:valAx>
      <c:valAx>
        <c:axId val="-20551598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72304"/>
        <c:crosses val="autoZero"/>
        <c:crossBetween val="midCat"/>
      </c:valAx>
      <c:valAx>
        <c:axId val="-2055151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136704"/>
        <c:crosses val="max"/>
        <c:crossBetween val="midCat"/>
      </c:valAx>
      <c:valAx>
        <c:axId val="-20551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51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5_QC5_20171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3.6720848470000011E-12</v>
          </cell>
          <cell r="B7">
            <v>7.9188081885808275E-14</v>
          </cell>
          <cell r="C7">
            <v>-3.111608766999999E-12</v>
          </cell>
          <cell r="D7">
            <v>1.0638646428376394E-13</v>
          </cell>
        </row>
      </sheetData>
      <sheetData sheetId="2">
        <row r="7">
          <cell r="A7">
            <v>4.1893599970000011E-12</v>
          </cell>
          <cell r="B7">
            <v>8.6189427644326749E-14</v>
          </cell>
          <cell r="C7">
            <v>-6.5506356149999974E-12</v>
          </cell>
          <cell r="D7">
            <v>1.004428778576038E-13</v>
          </cell>
        </row>
      </sheetData>
      <sheetData sheetId="3">
        <row r="7">
          <cell r="A7">
            <v>3.8505731300000035E-12</v>
          </cell>
          <cell r="B7">
            <v>9.0219256999115296E-14</v>
          </cell>
          <cell r="C7">
            <v>-9.5997166200000097E-12</v>
          </cell>
          <cell r="D7">
            <v>1.1368864968073009E-13</v>
          </cell>
        </row>
      </sheetData>
      <sheetData sheetId="4">
        <row r="7">
          <cell r="A7">
            <v>3.8608049684999997E-12</v>
          </cell>
          <cell r="B7">
            <v>7.5134529704019031E-14</v>
          </cell>
          <cell r="C7">
            <v>-1.6099193520000004E-11</v>
          </cell>
          <cell r="D7">
            <v>1.5071663045144233E-13</v>
          </cell>
        </row>
      </sheetData>
      <sheetData sheetId="5">
        <row r="7">
          <cell r="A7">
            <v>3.8858160060000045E-12</v>
          </cell>
          <cell r="B7">
            <v>9.3167459529232726E-14</v>
          </cell>
          <cell r="C7">
            <v>-2.2876065350000004E-11</v>
          </cell>
          <cell r="D7">
            <v>1.8792474199729027E-13</v>
          </cell>
        </row>
      </sheetData>
      <sheetData sheetId="6">
        <row r="7">
          <cell r="A7">
            <v>3.6129676754999996E-12</v>
          </cell>
          <cell r="B7">
            <v>1.1079111146623764E-13</v>
          </cell>
          <cell r="C7">
            <v>-3.4617641799999956E-11</v>
          </cell>
          <cell r="D7">
            <v>2.4011492333677197E-13</v>
          </cell>
        </row>
      </sheetData>
      <sheetData sheetId="7">
        <row r="7">
          <cell r="A7">
            <v>3.4526692200000006E-12</v>
          </cell>
          <cell r="B7">
            <v>1.2499658786925809E-13</v>
          </cell>
          <cell r="C7">
            <v>-5.0241624499999971E-11</v>
          </cell>
          <cell r="D7">
            <v>3.7251412338362441E-13</v>
          </cell>
        </row>
      </sheetData>
      <sheetData sheetId="8">
        <row r="7">
          <cell r="A7">
            <v>3.1627678324999996E-12</v>
          </cell>
          <cell r="B7">
            <v>1.0118761139109201E-13</v>
          </cell>
          <cell r="C7">
            <v>-7.0793930600000009E-11</v>
          </cell>
          <cell r="D7">
            <v>5.1786981950435246E-13</v>
          </cell>
        </row>
      </sheetData>
      <sheetData sheetId="9">
        <row r="7">
          <cell r="A7">
            <v>3.6698110419999957E-12</v>
          </cell>
          <cell r="B7">
            <v>1.2784238823406408E-13</v>
          </cell>
          <cell r="C7">
            <v>-1.0404050929999994E-10</v>
          </cell>
          <cell r="D7">
            <v>7.4688273432800652E-13</v>
          </cell>
        </row>
      </sheetData>
      <sheetData sheetId="10">
        <row r="7">
          <cell r="A7">
            <v>3.4344793619999973E-12</v>
          </cell>
          <cell r="B7">
            <v>9.9846317829091548E-14</v>
          </cell>
          <cell r="C7">
            <v>-1.5231307450000004E-10</v>
          </cell>
          <cell r="D7">
            <v>1.0169081728240163E-12</v>
          </cell>
        </row>
      </sheetData>
      <sheetData sheetId="11">
        <row r="7">
          <cell r="A7">
            <v>3.1684521504999983E-12</v>
          </cell>
          <cell r="B7">
            <v>2.7381351995680313E-13</v>
          </cell>
          <cell r="C7">
            <v>-2.1389382950000005E-10</v>
          </cell>
          <cell r="D7">
            <v>1.5233236796460072E-12</v>
          </cell>
        </row>
      </sheetData>
      <sheetData sheetId="12">
        <row r="7">
          <cell r="A7">
            <v>3.3037395265000003E-12</v>
          </cell>
          <cell r="B7">
            <v>1.1536445563504152E-13</v>
          </cell>
          <cell r="C7">
            <v>-3.1166791699999998E-10</v>
          </cell>
          <cell r="D7">
            <v>1.9998712962593531E-12</v>
          </cell>
        </row>
      </sheetData>
      <sheetData sheetId="13">
        <row r="7">
          <cell r="A7">
            <v>3.5004177145000008E-12</v>
          </cell>
          <cell r="B7">
            <v>1.3293174029002749E-13</v>
          </cell>
          <cell r="C7">
            <v>-4.508183320000003E-10</v>
          </cell>
          <cell r="D7">
            <v>3.1189646076334748E-12</v>
          </cell>
        </row>
      </sheetData>
      <sheetData sheetId="14">
        <row r="7">
          <cell r="A7">
            <v>3.2173374609999975E-12</v>
          </cell>
          <cell r="B7">
            <v>1.3549507970130566E-13</v>
          </cell>
          <cell r="C7">
            <v>-6.4406662749999943E-10</v>
          </cell>
          <cell r="D7">
            <v>4.2980415791072379E-12</v>
          </cell>
        </row>
      </sheetData>
      <sheetData sheetId="15">
        <row r="7">
          <cell r="A7">
            <v>2.3965185564999985E-12</v>
          </cell>
          <cell r="B7">
            <v>2.4584101190753271E-13</v>
          </cell>
          <cell r="C7">
            <v>-9.2253004100000066E-10</v>
          </cell>
          <cell r="D7">
            <v>5.9368498222469103E-12</v>
          </cell>
        </row>
      </sheetData>
      <sheetData sheetId="16">
        <row r="7">
          <cell r="A7">
            <v>2.2203038829999997E-12</v>
          </cell>
          <cell r="B7">
            <v>3.0291286907496274E-13</v>
          </cell>
          <cell r="C7">
            <v>-1.3350892950000009E-9</v>
          </cell>
          <cell r="D7">
            <v>8.7741346560359512E-12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5" t="s">
        <v>95</v>
      </c>
      <c r="D2" s="36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>
      <c r="A4" s="56"/>
      <c r="B4" s="57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>
      <c r="A5" s="10" t="s">
        <v>56</v>
      </c>
      <c r="B5" s="11" t="s">
        <v>96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40">
        <v>3896.4</v>
      </c>
      <c r="G6" s="13">
        <v>700.15</v>
      </c>
      <c r="H6" s="14">
        <v>0.39305555555555555</v>
      </c>
      <c r="I6" s="15">
        <v>964</v>
      </c>
      <c r="J6" s="16">
        <v>22.3</v>
      </c>
      <c r="K6" s="17">
        <v>358</v>
      </c>
      <c r="L6" s="12">
        <f>SQRT(K6)</f>
        <v>18.920887928424502</v>
      </c>
      <c r="M6" s="13">
        <v>89700</v>
      </c>
      <c r="N6" s="22">
        <f>SQRT(M6)</f>
        <v>299.49958263743872</v>
      </c>
      <c r="O6" s="41">
        <f>'[1]700uA'!A7</f>
        <v>2.2203038829999997E-12</v>
      </c>
      <c r="P6" s="12">
        <f>'[1]700uA'!B7</f>
        <v>3.0291286907496274E-13</v>
      </c>
      <c r="Q6" s="42">
        <f>'[1]700uA'!C7</f>
        <v>-1.3350892950000009E-9</v>
      </c>
      <c r="R6" s="42">
        <f>'[1]700uA'!D7</f>
        <v>8.7741346560359512E-12</v>
      </c>
    </row>
    <row r="7" spans="1:18">
      <c r="A7" s="9" t="s">
        <v>3</v>
      </c>
      <c r="B7" s="11">
        <v>4.5</v>
      </c>
      <c r="C7"/>
      <c r="D7"/>
      <c r="E7" s="44"/>
      <c r="F7" s="40">
        <v>3840.4</v>
      </c>
      <c r="G7" s="13">
        <v>690</v>
      </c>
      <c r="H7" s="14"/>
      <c r="I7" s="15">
        <v>964</v>
      </c>
      <c r="J7" s="16">
        <v>22.3</v>
      </c>
      <c r="K7" s="17">
        <v>368</v>
      </c>
      <c r="L7" s="12">
        <f t="shared" ref="L7:L21" si="0">SQRT(K7)</f>
        <v>19.183326093250876</v>
      </c>
      <c r="M7" s="17">
        <v>86806</v>
      </c>
      <c r="N7" s="22">
        <f t="shared" ref="N7:N21" si="1">SQRT(M7)</f>
        <v>294.62857974066264</v>
      </c>
      <c r="O7" s="41">
        <f>'[1]690uA'!A7</f>
        <v>2.3965185564999985E-12</v>
      </c>
      <c r="P7" s="42">
        <f>'[1]690uA'!B7</f>
        <v>2.4584101190753271E-13</v>
      </c>
      <c r="Q7" s="42">
        <f>'[1]690uA'!C7</f>
        <v>-9.2253004100000066E-10</v>
      </c>
      <c r="R7" s="42">
        <f>'[1]690uA'!D7</f>
        <v>5.9368498222469103E-12</v>
      </c>
    </row>
    <row r="8" spans="1:18">
      <c r="A8" s="9" t="s">
        <v>28</v>
      </c>
      <c r="B8" s="11">
        <v>500</v>
      </c>
      <c r="C8"/>
      <c r="D8"/>
      <c r="E8" s="44"/>
      <c r="F8" s="40">
        <v>3785</v>
      </c>
      <c r="G8" s="13">
        <v>680</v>
      </c>
      <c r="H8" s="14"/>
      <c r="I8" s="15">
        <v>964</v>
      </c>
      <c r="J8" s="16">
        <v>22.3</v>
      </c>
      <c r="K8" s="17">
        <v>314</v>
      </c>
      <c r="L8" s="12">
        <f t="shared" si="0"/>
        <v>17.720045146669349</v>
      </c>
      <c r="M8" s="13">
        <v>84908</v>
      </c>
      <c r="N8" s="22">
        <f t="shared" si="1"/>
        <v>291.38977332775426</v>
      </c>
      <c r="O8" s="41">
        <f>'[1]680uA'!A7</f>
        <v>3.2173374609999975E-12</v>
      </c>
      <c r="P8" s="42">
        <f>'[1]680uA'!B7</f>
        <v>1.3549507970130566E-13</v>
      </c>
      <c r="Q8" s="42">
        <f>'[1]680uA'!C7</f>
        <v>-6.4406662749999943E-10</v>
      </c>
      <c r="R8" s="42">
        <f>'[1]680uA'!D7</f>
        <v>4.2980415791072379E-12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40">
        <v>3729.4</v>
      </c>
      <c r="G9" s="13">
        <v>670</v>
      </c>
      <c r="H9" s="14"/>
      <c r="I9" s="15">
        <v>964</v>
      </c>
      <c r="J9" s="16">
        <v>22.3</v>
      </c>
      <c r="K9" s="17">
        <v>283</v>
      </c>
      <c r="L9" s="12">
        <f t="shared" si="0"/>
        <v>16.822603841260722</v>
      </c>
      <c r="M9" s="13">
        <v>79420</v>
      </c>
      <c r="N9" s="22">
        <f t="shared" si="1"/>
        <v>281.81554250963518</v>
      </c>
      <c r="O9" s="41">
        <f>'[1]670uA'!A7</f>
        <v>3.5004177145000008E-12</v>
      </c>
      <c r="P9" s="42">
        <f>'[1]670uA'!B7</f>
        <v>1.3293174029002749E-13</v>
      </c>
      <c r="Q9" s="42">
        <f>'[1]670uA'!C7</f>
        <v>-4.508183320000003E-10</v>
      </c>
      <c r="R9" s="42">
        <f>'[1]670uA'!D7</f>
        <v>3.1189646076334748E-12</v>
      </c>
    </row>
    <row r="10" spans="1:18">
      <c r="A10" s="54" t="s">
        <v>23</v>
      </c>
      <c r="B10" s="55"/>
      <c r="C10" s="4"/>
      <c r="D10" s="6"/>
      <c r="E10" s="44"/>
      <c r="F10" s="40">
        <v>3674</v>
      </c>
      <c r="G10" s="13">
        <v>660</v>
      </c>
      <c r="H10" s="14"/>
      <c r="I10" s="15">
        <v>964</v>
      </c>
      <c r="J10" s="16">
        <v>22.3</v>
      </c>
      <c r="K10" s="17">
        <v>242</v>
      </c>
      <c r="L10" s="12">
        <f t="shared" si="0"/>
        <v>15.556349186104045</v>
      </c>
      <c r="M10" s="13">
        <v>76354</v>
      </c>
      <c r="N10" s="22">
        <f t="shared" si="1"/>
        <v>276.32227561309639</v>
      </c>
      <c r="O10" s="41">
        <f>'[1]660uA'!A7</f>
        <v>3.3037395265000003E-12</v>
      </c>
      <c r="P10" s="42">
        <f>'[1]660uA'!B7</f>
        <v>1.1536445563504152E-13</v>
      </c>
      <c r="Q10" s="42">
        <f>'[1]660uA'!C7</f>
        <v>-3.1166791699999998E-10</v>
      </c>
      <c r="R10" s="42">
        <f>'[1]660uA'!D7</f>
        <v>1.9998712962593531E-12</v>
      </c>
    </row>
    <row r="11" spans="1:18">
      <c r="A11" s="56"/>
      <c r="B11" s="57"/>
      <c r="C11" s="4"/>
      <c r="D11" s="6"/>
      <c r="E11" s="44"/>
      <c r="F11" s="40">
        <v>3618.6</v>
      </c>
      <c r="G11" s="13">
        <v>650</v>
      </c>
      <c r="H11" s="14"/>
      <c r="I11" s="15">
        <v>964</v>
      </c>
      <c r="J11" s="16">
        <v>22.3</v>
      </c>
      <c r="K11" s="17">
        <v>184</v>
      </c>
      <c r="L11" s="12">
        <f t="shared" si="0"/>
        <v>13.564659966250536</v>
      </c>
      <c r="M11" s="13">
        <v>74237</v>
      </c>
      <c r="N11" s="22">
        <f t="shared" si="1"/>
        <v>272.46467660964788</v>
      </c>
      <c r="O11" s="41">
        <f>'[1]650uA'!A7</f>
        <v>3.1684521504999983E-12</v>
      </c>
      <c r="P11" s="42">
        <f>'[1]650uA'!B7</f>
        <v>2.7381351995680313E-13</v>
      </c>
      <c r="Q11" s="42">
        <f>'[1]650uA'!C7</f>
        <v>-2.1389382950000005E-10</v>
      </c>
      <c r="R11" s="42">
        <f>'[1]650uA'!D7</f>
        <v>1.5233236796460072E-12</v>
      </c>
    </row>
    <row r="12" spans="1:18">
      <c r="A12" s="9" t="s">
        <v>57</v>
      </c>
      <c r="B12" s="11" t="s">
        <v>97</v>
      </c>
      <c r="C12" s="4"/>
      <c r="D12" s="6"/>
      <c r="E12" s="44"/>
      <c r="F12" s="40">
        <v>3563.4</v>
      </c>
      <c r="G12" s="13">
        <v>640</v>
      </c>
      <c r="H12" s="14"/>
      <c r="I12" s="15">
        <v>964</v>
      </c>
      <c r="J12" s="16">
        <v>22.3</v>
      </c>
      <c r="K12" s="17">
        <v>151</v>
      </c>
      <c r="L12" s="12">
        <f t="shared" si="0"/>
        <v>12.288205727444508</v>
      </c>
      <c r="M12" s="13">
        <v>72210</v>
      </c>
      <c r="N12" s="22">
        <f>SQRT(M12)</f>
        <v>268.71918427979796</v>
      </c>
      <c r="O12" s="41">
        <f>'[1]640uA'!A7</f>
        <v>3.4344793619999973E-12</v>
      </c>
      <c r="P12" s="42">
        <f>'[1]640uA'!B7</f>
        <v>9.9846317829091548E-14</v>
      </c>
      <c r="Q12" s="42">
        <f>'[1]640uA'!C7</f>
        <v>-1.5231307450000004E-10</v>
      </c>
      <c r="R12" s="42">
        <f>'[1]640uA'!D7</f>
        <v>1.0169081728240163E-12</v>
      </c>
    </row>
    <row r="13" spans="1:18">
      <c r="A13" s="9" t="s">
        <v>45</v>
      </c>
      <c r="B13" s="11" t="s">
        <v>98</v>
      </c>
      <c r="C13" s="4"/>
      <c r="D13" s="6"/>
      <c r="E13" s="44"/>
      <c r="F13" s="40">
        <v>3507.8</v>
      </c>
      <c r="G13" s="13">
        <v>630</v>
      </c>
      <c r="H13" s="14"/>
      <c r="I13" s="15">
        <v>964</v>
      </c>
      <c r="J13" s="16">
        <v>22.3</v>
      </c>
      <c r="K13" s="17">
        <v>129</v>
      </c>
      <c r="L13" s="12">
        <f t="shared" si="0"/>
        <v>11.357816691600547</v>
      </c>
      <c r="M13" s="13">
        <v>68570</v>
      </c>
      <c r="N13" s="22">
        <f t="shared" si="1"/>
        <v>261.85874054535589</v>
      </c>
      <c r="O13" s="41">
        <f>'[1]630uA'!A7</f>
        <v>3.6698110419999957E-12</v>
      </c>
      <c r="P13" s="42">
        <f>'[1]630uA'!B7</f>
        <v>1.2784238823406408E-13</v>
      </c>
      <c r="Q13" s="42">
        <f>'[1]630uA'!C7</f>
        <v>-1.0404050929999994E-10</v>
      </c>
      <c r="R13" s="42">
        <f>'[1]630uA'!D7</f>
        <v>7.4688273432800652E-13</v>
      </c>
    </row>
    <row r="14" spans="1:18">
      <c r="A14" s="9" t="s">
        <v>54</v>
      </c>
      <c r="B14" s="11" t="s">
        <v>99</v>
      </c>
      <c r="C14" s="4"/>
      <c r="D14" s="6"/>
      <c r="E14" s="44"/>
      <c r="F14" s="40">
        <v>3452.6</v>
      </c>
      <c r="G14" s="13">
        <v>620</v>
      </c>
      <c r="H14" s="14"/>
      <c r="I14" s="15">
        <v>964</v>
      </c>
      <c r="J14" s="16">
        <v>22.3</v>
      </c>
      <c r="K14" s="17">
        <v>92</v>
      </c>
      <c r="L14" s="12">
        <f t="shared" si="0"/>
        <v>9.5916630466254382</v>
      </c>
      <c r="M14" s="13">
        <v>61876</v>
      </c>
      <c r="N14" s="22">
        <f t="shared" si="1"/>
        <v>248.74886934416406</v>
      </c>
      <c r="O14" s="41">
        <f>'[1]620uA'!A7</f>
        <v>3.1627678324999996E-12</v>
      </c>
      <c r="P14" s="42">
        <f>'[1]620uA'!B7</f>
        <v>1.0118761139109201E-13</v>
      </c>
      <c r="Q14" s="42">
        <f>'[1]620uA'!C7</f>
        <v>-7.0793930600000009E-11</v>
      </c>
      <c r="R14" s="42">
        <f>'[1]620uA'!D7</f>
        <v>5.1786981950435246E-13</v>
      </c>
    </row>
    <row r="15" spans="1:18">
      <c r="A15" s="9" t="s">
        <v>55</v>
      </c>
      <c r="B15" s="11" t="s">
        <v>100</v>
      </c>
      <c r="C15" s="4"/>
      <c r="D15" s="6"/>
      <c r="E15" s="44"/>
      <c r="F15" s="40">
        <v>3397</v>
      </c>
      <c r="G15" s="13">
        <v>610</v>
      </c>
      <c r="H15" s="14"/>
      <c r="I15" s="15">
        <v>964</v>
      </c>
      <c r="J15" s="16">
        <v>22.3</v>
      </c>
      <c r="K15" s="17">
        <v>77</v>
      </c>
      <c r="L15" s="12">
        <f t="shared" si="0"/>
        <v>8.7749643873921226</v>
      </c>
      <c r="M15" s="13">
        <v>44650</v>
      </c>
      <c r="N15" s="22">
        <f t="shared" si="1"/>
        <v>211.30546609115439</v>
      </c>
      <c r="O15" s="41">
        <f>'[1]610uA'!A7</f>
        <v>3.4526692200000006E-12</v>
      </c>
      <c r="P15" s="42">
        <f>'[1]610uA'!B7</f>
        <v>1.2499658786925809E-13</v>
      </c>
      <c r="Q15" s="42">
        <f>'[1]610uA'!C7</f>
        <v>-5.0241624499999971E-11</v>
      </c>
      <c r="R15" s="42">
        <f>'[1]610uA'!D7</f>
        <v>3.7251412338362441E-13</v>
      </c>
    </row>
    <row r="16" spans="1:18">
      <c r="A16" s="9" t="s">
        <v>49</v>
      </c>
      <c r="B16" s="11">
        <v>5</v>
      </c>
      <c r="C16" s="4"/>
      <c r="D16" s="6"/>
      <c r="E16" s="44"/>
      <c r="F16" s="40">
        <v>3341.8</v>
      </c>
      <c r="G16" s="13">
        <v>600</v>
      </c>
      <c r="H16" s="14"/>
      <c r="I16" s="15">
        <v>964</v>
      </c>
      <c r="J16" s="16">
        <v>22.3</v>
      </c>
      <c r="K16" s="17">
        <v>55</v>
      </c>
      <c r="L16" s="12">
        <f t="shared" si="0"/>
        <v>7.416198487095663</v>
      </c>
      <c r="M16" s="13">
        <v>29181</v>
      </c>
      <c r="N16" s="22">
        <f t="shared" si="1"/>
        <v>170.82447131485583</v>
      </c>
      <c r="O16" s="41">
        <f>'[1]600uA'!A7</f>
        <v>3.6129676754999996E-12</v>
      </c>
      <c r="P16" s="42">
        <f>'[1]600uA'!B7</f>
        <v>1.1079111146623764E-13</v>
      </c>
      <c r="Q16" s="42">
        <f>'[1]600uA'!C7</f>
        <v>-3.4617641799999956E-11</v>
      </c>
      <c r="R16" s="42">
        <f>'[1]600uA'!D7</f>
        <v>2.4011492333677197E-13</v>
      </c>
    </row>
    <row r="17" spans="1:20">
      <c r="A17" s="9" t="s">
        <v>62</v>
      </c>
      <c r="B17" s="11">
        <v>5.6040000000000001</v>
      </c>
      <c r="C17" s="4"/>
      <c r="D17" s="6"/>
      <c r="E17" s="44"/>
      <c r="F17" s="40">
        <v>3285.8</v>
      </c>
      <c r="G17" s="13">
        <v>590</v>
      </c>
      <c r="H17" s="14"/>
      <c r="I17" s="15">
        <v>964</v>
      </c>
      <c r="J17" s="16">
        <v>22.3</v>
      </c>
      <c r="K17" s="17">
        <v>47</v>
      </c>
      <c r="L17" s="12">
        <f t="shared" si="0"/>
        <v>6.8556546004010439</v>
      </c>
      <c r="M17" s="13">
        <v>19114</v>
      </c>
      <c r="N17" s="22">
        <f t="shared" si="1"/>
        <v>138.25339055516866</v>
      </c>
      <c r="O17" s="41">
        <f>'[1]590uA'!A7</f>
        <v>3.8858160060000045E-12</v>
      </c>
      <c r="P17" s="42">
        <f>'[1]590uA'!B7</f>
        <v>9.3167459529232726E-14</v>
      </c>
      <c r="Q17" s="42">
        <f>'[1]590uA'!C7</f>
        <v>-2.2876065350000004E-11</v>
      </c>
      <c r="R17" s="42">
        <f>'[1]590uA'!D7</f>
        <v>1.8792474199729027E-13</v>
      </c>
    </row>
    <row r="18" spans="1:20" ht="14" customHeight="1">
      <c r="A18" s="9" t="s">
        <v>63</v>
      </c>
      <c r="B18" s="11">
        <v>4.6040000000000001</v>
      </c>
      <c r="C18" s="4"/>
      <c r="D18" s="6"/>
      <c r="E18" s="44"/>
      <c r="F18" s="40">
        <v>3230.4</v>
      </c>
      <c r="G18" s="13">
        <v>580</v>
      </c>
      <c r="H18" s="14"/>
      <c r="I18" s="15">
        <v>964</v>
      </c>
      <c r="J18" s="16">
        <v>22.3</v>
      </c>
      <c r="K18" s="17">
        <v>29</v>
      </c>
      <c r="L18" s="12">
        <f t="shared" si="0"/>
        <v>5.3851648071345037</v>
      </c>
      <c r="M18" s="13">
        <v>7002</v>
      </c>
      <c r="N18" s="22">
        <f t="shared" si="1"/>
        <v>83.677954085888118</v>
      </c>
      <c r="O18" s="41">
        <f>'[1]580uA'!A7</f>
        <v>3.8608049684999997E-12</v>
      </c>
      <c r="P18" s="42">
        <f>'[1]580uA'!B7</f>
        <v>7.5134529704019031E-14</v>
      </c>
      <c r="Q18" s="42">
        <f>'[1]580uA'!C7</f>
        <v>-1.6099193520000004E-11</v>
      </c>
      <c r="R18" s="42">
        <f>'[1]580uA'!D7</f>
        <v>1.5071663045144233E-13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40">
        <v>3175.2</v>
      </c>
      <c r="G19" s="13">
        <v>570</v>
      </c>
      <c r="H19" s="14"/>
      <c r="I19" s="15">
        <v>964</v>
      </c>
      <c r="J19" s="16">
        <v>22.3</v>
      </c>
      <c r="K19" s="17">
        <v>29</v>
      </c>
      <c r="L19" s="12">
        <f t="shared" si="0"/>
        <v>5.3851648071345037</v>
      </c>
      <c r="M19" s="13">
        <v>786</v>
      </c>
      <c r="N19" s="22">
        <f t="shared" si="1"/>
        <v>28.035691537752374</v>
      </c>
      <c r="O19" s="41">
        <f>'[1]570uA'!A7</f>
        <v>3.8505731300000035E-12</v>
      </c>
      <c r="P19" s="42">
        <f>'[1]570uA'!B7</f>
        <v>9.0219256999115296E-14</v>
      </c>
      <c r="Q19" s="42">
        <f>'[1]570uA'!C7</f>
        <v>-9.5997166200000097E-12</v>
      </c>
      <c r="R19" s="42">
        <f>'[1]570uA'!D7</f>
        <v>1.1368864968073009E-13</v>
      </c>
    </row>
    <row r="20" spans="1:20">
      <c r="A20" s="9" t="s">
        <v>65</v>
      </c>
      <c r="B20" s="11">
        <v>0.56299999999999994</v>
      </c>
      <c r="C20" s="4"/>
      <c r="D20" s="6"/>
      <c r="E20" s="44"/>
      <c r="F20" s="40">
        <v>3119.6</v>
      </c>
      <c r="G20" s="13">
        <v>560</v>
      </c>
      <c r="H20" s="14"/>
      <c r="I20" s="15">
        <v>964</v>
      </c>
      <c r="J20" s="16">
        <v>22.3</v>
      </c>
      <c r="K20" s="17">
        <v>19</v>
      </c>
      <c r="L20" s="12">
        <f t="shared" si="0"/>
        <v>4.358898943540674</v>
      </c>
      <c r="M20" s="13">
        <v>34</v>
      </c>
      <c r="N20" s="22">
        <f t="shared" si="1"/>
        <v>5.8309518948453007</v>
      </c>
      <c r="O20" s="41">
        <f>'[1]560uA'!A7</f>
        <v>4.1893599970000011E-12</v>
      </c>
      <c r="P20" s="42">
        <f>'[1]560uA'!B7</f>
        <v>8.6189427644326749E-14</v>
      </c>
      <c r="Q20" s="42">
        <f>'[1]560uA'!C7</f>
        <v>-6.5506356149999974E-12</v>
      </c>
      <c r="R20" s="42">
        <f>'[1]560uA'!D7</f>
        <v>1.004428778576038E-13</v>
      </c>
    </row>
    <row r="21" spans="1:20">
      <c r="A21" s="9" t="s">
        <v>66</v>
      </c>
      <c r="B21" s="11">
        <v>0.436</v>
      </c>
      <c r="C21" s="4"/>
      <c r="D21" s="6"/>
      <c r="E21" s="45"/>
      <c r="F21" s="40">
        <v>3064</v>
      </c>
      <c r="G21" s="13">
        <v>550</v>
      </c>
      <c r="H21" s="14"/>
      <c r="I21" s="15">
        <v>964</v>
      </c>
      <c r="J21" s="16">
        <v>22.3</v>
      </c>
      <c r="K21" s="17">
        <v>29</v>
      </c>
      <c r="L21" s="12">
        <f t="shared" si="0"/>
        <v>5.3851648071345037</v>
      </c>
      <c r="M21" s="13">
        <v>32</v>
      </c>
      <c r="N21" s="22">
        <f t="shared" si="1"/>
        <v>5.6568542494923806</v>
      </c>
      <c r="O21" s="41">
        <f>'[1]550uA'!A7</f>
        <v>3.6720848470000011E-12</v>
      </c>
      <c r="P21" s="42">
        <f>'[1]550uA'!B7</f>
        <v>7.9188081885808275E-14</v>
      </c>
      <c r="Q21" s="42">
        <f>'[1]550uA'!C7</f>
        <v>-3.111608766999999E-12</v>
      </c>
      <c r="R21" s="42">
        <f>'[1]550uA'!D7</f>
        <v>1.0638646428376394E-13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0.52600000000000002</v>
      </c>
      <c r="C24" s="5"/>
      <c r="D24" s="6"/>
      <c r="E24" s="18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0.624</v>
      </c>
      <c r="C25" s="5"/>
      <c r="D25" s="6"/>
      <c r="E25" s="18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102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700.15</v>
      </c>
      <c r="F30" s="30">
        <f>F6</f>
        <v>3896.4</v>
      </c>
      <c r="G30" s="28">
        <f>E30*'Data Summary'!$B$18</f>
        <v>3223.4906000000001</v>
      </c>
      <c r="H30" s="30">
        <f>(M6-K6)/$B$42</f>
        <v>1489.0333333333333</v>
      </c>
      <c r="I30" s="31">
        <f>(1/$B$42)*SQRT(N6^2+L6^2)</f>
        <v>5.0016108516268138</v>
      </c>
      <c r="J30" s="32">
        <f>Q6-O6</f>
        <v>-1.3373095988830008E-9</v>
      </c>
      <c r="K30" s="32">
        <f>SQRT(P6^2+R6^2)</f>
        <v>8.7793618884576309E-12</v>
      </c>
      <c r="L30" s="31">
        <f>ABS(J30)/($H$30*$F$24*$L$24)</f>
        <v>16202.757472591844</v>
      </c>
      <c r="M30" s="32">
        <f>SQRT( ( 1 / ($H$30*$F$24*$L$24 ) )^2 * (K30^2+J30^2*( ($I$30/$H$30)^2+($F$25/$F$24)^2)))</f>
        <v>180.88455330672403</v>
      </c>
    </row>
    <row r="31" spans="1:20">
      <c r="A31" s="9" t="s">
        <v>27</v>
      </c>
      <c r="B31" s="11">
        <v>400</v>
      </c>
      <c r="E31" s="39">
        <f t="shared" ref="E31:E45" si="2">G7</f>
        <v>690</v>
      </c>
      <c r="F31" s="30">
        <f t="shared" ref="F31:F45" si="3">F7</f>
        <v>3840.4</v>
      </c>
      <c r="G31" s="39">
        <f>E31*'Data Summary'!$B$18</f>
        <v>3176.76</v>
      </c>
      <c r="H31" s="30">
        <f>(M7-K7)/$B$42</f>
        <v>1440.6333333333334</v>
      </c>
      <c r="I31" s="31">
        <f t="shared" ref="I31:I45" si="4">(1/$B$42)*SQRT(N7^2+L7^2)</f>
        <v>4.9208739061268378</v>
      </c>
      <c r="J31" s="32">
        <f t="shared" ref="J31:J45" si="5">Q7-O7</f>
        <v>-9.2492655955650061E-10</v>
      </c>
      <c r="K31" s="32">
        <f t="shared" ref="K31:K45" si="6">SQRT(P7^2+R7^2)</f>
        <v>5.9419376986845703E-12</v>
      </c>
      <c r="L31" s="31">
        <f>ABS(J31)/($H$30*$F$24*$L$24)</f>
        <v>11206.350972856428</v>
      </c>
      <c r="M31" s="32">
        <f t="shared" ref="M31:M45" si="7">SQRT( ( 1 / ($H$30*$F$24*$L$24 ) )^2 * (K31^2+J31^2*( ($I$30/$H$30)^2+($F$25/$F$24)^2)))</f>
        <v>124.18483688741546</v>
      </c>
    </row>
    <row r="32" spans="1:20">
      <c r="A32" s="54" t="s">
        <v>52</v>
      </c>
      <c r="B32" s="55"/>
      <c r="E32" s="39">
        <f t="shared" si="2"/>
        <v>680</v>
      </c>
      <c r="F32" s="30">
        <f t="shared" si="3"/>
        <v>3785</v>
      </c>
      <c r="G32" s="39">
        <f>E32*'Data Summary'!$B$18</f>
        <v>3130.7200000000003</v>
      </c>
      <c r="H32" s="30">
        <f t="shared" ref="H32:H45" si="8">(M8-K8)/$B$42</f>
        <v>1409.9</v>
      </c>
      <c r="I32" s="31">
        <f t="shared" si="4"/>
        <v>4.8654678888856902</v>
      </c>
      <c r="J32" s="32">
        <f t="shared" si="5"/>
        <v>-6.4728396496099941E-10</v>
      </c>
      <c r="K32" s="32">
        <f t="shared" si="6"/>
        <v>4.3001767791984902E-12</v>
      </c>
      <c r="L32" s="31">
        <f t="shared" ref="L32:L45" si="9">ABS(J32)/($H$30*$F$24*$L$24)</f>
        <v>7842.4510740973683</v>
      </c>
      <c r="M32" s="32">
        <f t="shared" si="7"/>
        <v>87.914966287732582</v>
      </c>
    </row>
    <row r="33" spans="1:14">
      <c r="A33" s="56"/>
      <c r="B33" s="57"/>
      <c r="E33" s="39">
        <f t="shared" si="2"/>
        <v>670</v>
      </c>
      <c r="F33" s="30">
        <f t="shared" si="3"/>
        <v>3729.4</v>
      </c>
      <c r="G33" s="39">
        <f>E33*'Data Summary'!$B$18</f>
        <v>3084.68</v>
      </c>
      <c r="H33" s="30">
        <f t="shared" si="8"/>
        <v>1318.95</v>
      </c>
      <c r="I33" s="31">
        <f t="shared" si="4"/>
        <v>4.7052866248744323</v>
      </c>
      <c r="J33" s="32">
        <f t="shared" si="5"/>
        <v>-4.5431874971450032E-10</v>
      </c>
      <c r="K33" s="32">
        <f t="shared" si="6"/>
        <v>3.121796129033216E-12</v>
      </c>
      <c r="L33" s="31">
        <f t="shared" si="9"/>
        <v>5504.4968816672836</v>
      </c>
      <c r="M33" s="32">
        <f t="shared" si="7"/>
        <v>62.457991047035129</v>
      </c>
    </row>
    <row r="34" spans="1:14">
      <c r="A34" s="9" t="s">
        <v>56</v>
      </c>
      <c r="B34" s="11" t="s">
        <v>103</v>
      </c>
      <c r="E34" s="39">
        <f t="shared" si="2"/>
        <v>660</v>
      </c>
      <c r="F34" s="30">
        <f t="shared" si="3"/>
        <v>3674</v>
      </c>
      <c r="G34" s="39">
        <f>E34*'Data Summary'!$B$18</f>
        <v>3038.64</v>
      </c>
      <c r="H34" s="30">
        <f t="shared" si="8"/>
        <v>1268.5333333333333</v>
      </c>
      <c r="I34" s="31">
        <f t="shared" si="4"/>
        <v>4.6126637278980853</v>
      </c>
      <c r="J34" s="32">
        <f t="shared" si="5"/>
        <v>-3.1497165652649997E-10</v>
      </c>
      <c r="K34" s="32">
        <f t="shared" si="6"/>
        <v>2.0031959862245217E-12</v>
      </c>
      <c r="L34" s="31">
        <f t="shared" si="9"/>
        <v>3816.1764229480182</v>
      </c>
      <c r="M34" s="32">
        <f t="shared" si="7"/>
        <v>42.147742747456071</v>
      </c>
    </row>
    <row r="35" spans="1:14">
      <c r="A35" s="9" t="s">
        <v>20</v>
      </c>
      <c r="B35" s="11" t="s">
        <v>104</v>
      </c>
      <c r="E35" s="39">
        <f t="shared" si="2"/>
        <v>650</v>
      </c>
      <c r="F35" s="30">
        <f t="shared" si="3"/>
        <v>3618.6</v>
      </c>
      <c r="G35" s="39">
        <f>E35*'Data Summary'!$B$18</f>
        <v>2992.6</v>
      </c>
      <c r="H35" s="30">
        <f t="shared" si="8"/>
        <v>1234.2166666666667</v>
      </c>
      <c r="I35" s="31">
        <f t="shared" si="4"/>
        <v>4.5467021015236968</v>
      </c>
      <c r="J35" s="32">
        <f t="shared" si="5"/>
        <v>-2.1706228165050005E-10</v>
      </c>
      <c r="K35" s="32">
        <f t="shared" si="6"/>
        <v>1.5477366948810723E-12</v>
      </c>
      <c r="L35" s="31">
        <f t="shared" si="9"/>
        <v>2629.9127060540695</v>
      </c>
      <c r="M35" s="32">
        <f t="shared" si="7"/>
        <v>30.258236021961302</v>
      </c>
      <c r="N35" s="3"/>
    </row>
    <row r="36" spans="1:14">
      <c r="A36" s="9" t="s">
        <v>21</v>
      </c>
      <c r="B36" s="11" t="s">
        <v>105</v>
      </c>
      <c r="E36" s="39">
        <f t="shared" si="2"/>
        <v>640</v>
      </c>
      <c r="F36" s="30">
        <f t="shared" si="3"/>
        <v>3563.4</v>
      </c>
      <c r="G36" s="39">
        <f>E36*'Data Summary'!$B$18</f>
        <v>2946.56</v>
      </c>
      <c r="H36" s="30">
        <f t="shared" si="8"/>
        <v>1200.9833333333333</v>
      </c>
      <c r="I36" s="31">
        <f t="shared" si="4"/>
        <v>4.4833333333333334</v>
      </c>
      <c r="J36" s="32">
        <f t="shared" si="5"/>
        <v>-1.5574755386200004E-10</v>
      </c>
      <c r="K36" s="32">
        <f t="shared" si="6"/>
        <v>1.0217981792606148E-12</v>
      </c>
      <c r="L36" s="31">
        <f t="shared" si="9"/>
        <v>1887.027390129578</v>
      </c>
      <c r="M36" s="32">
        <f t="shared" si="7"/>
        <v>21.061607524615074</v>
      </c>
      <c r="N36" s="3"/>
    </row>
    <row r="37" spans="1:14">
      <c r="A37" s="9" t="s">
        <v>22</v>
      </c>
      <c r="B37" s="11" t="s">
        <v>106</v>
      </c>
      <c r="E37" s="39">
        <f t="shared" si="2"/>
        <v>630</v>
      </c>
      <c r="F37" s="30">
        <f t="shared" si="3"/>
        <v>3507.8</v>
      </c>
      <c r="G37" s="39">
        <f>E37*'Data Summary'!$B$18</f>
        <v>2900.52</v>
      </c>
      <c r="H37" s="30">
        <f t="shared" si="8"/>
        <v>1140.6833333333334</v>
      </c>
      <c r="I37" s="31">
        <f t="shared" si="4"/>
        <v>4.3684156802616165</v>
      </c>
      <c r="J37" s="32">
        <f t="shared" si="5"/>
        <v>-1.0771032034199993E-10</v>
      </c>
      <c r="K37" s="32">
        <f t="shared" si="6"/>
        <v>7.5774500662602106E-13</v>
      </c>
      <c r="L37" s="31">
        <f t="shared" si="9"/>
        <v>1305.0113446088305</v>
      </c>
      <c r="M37" s="32">
        <f t="shared" si="7"/>
        <v>14.937896639800044</v>
      </c>
    </row>
    <row r="38" spans="1:14">
      <c r="A38" s="54" t="s">
        <v>11</v>
      </c>
      <c r="B38" s="55"/>
      <c r="E38" s="39">
        <f t="shared" si="2"/>
        <v>620</v>
      </c>
      <c r="F38" s="30">
        <f t="shared" si="3"/>
        <v>3452.6</v>
      </c>
      <c r="G38" s="39">
        <f>E38*'Data Summary'!$B$18</f>
        <v>2854.48</v>
      </c>
      <c r="H38" s="30">
        <f t="shared" si="8"/>
        <v>1029.7333333333333</v>
      </c>
      <c r="I38" s="31">
        <f t="shared" si="4"/>
        <v>4.1488954353337633</v>
      </c>
      <c r="J38" s="32">
        <f t="shared" si="5"/>
        <v>-7.3956698432500007E-11</v>
      </c>
      <c r="K38" s="32">
        <f t="shared" si="6"/>
        <v>5.2766284941476146E-13</v>
      </c>
      <c r="L38" s="31">
        <f t="shared" si="9"/>
        <v>896.0546227861546</v>
      </c>
      <c r="M38" s="32">
        <f t="shared" si="7"/>
        <v>10.311908998763117</v>
      </c>
    </row>
    <row r="39" spans="1:14">
      <c r="A39" s="65"/>
      <c r="B39" s="66"/>
      <c r="E39" s="39">
        <f t="shared" si="2"/>
        <v>610</v>
      </c>
      <c r="F39" s="30">
        <f t="shared" si="3"/>
        <v>3397</v>
      </c>
      <c r="G39" s="39">
        <f>E39*'Data Summary'!$B$18</f>
        <v>2808.44</v>
      </c>
      <c r="H39" s="30">
        <f t="shared" si="8"/>
        <v>742.88333333333333</v>
      </c>
      <c r="I39" s="31">
        <f t="shared" si="4"/>
        <v>3.5247931381382744</v>
      </c>
      <c r="J39" s="32">
        <f t="shared" si="5"/>
        <v>-5.3694293719999971E-11</v>
      </c>
      <c r="K39" s="32">
        <f t="shared" si="6"/>
        <v>3.9292609877587326E-13</v>
      </c>
      <c r="L39" s="31">
        <f t="shared" si="9"/>
        <v>650.55662468432297</v>
      </c>
      <c r="M39" s="32">
        <f t="shared" si="7"/>
        <v>7.5611075598775255</v>
      </c>
      <c r="N39" s="3"/>
    </row>
    <row r="40" spans="1:14">
      <c r="A40" s="56"/>
      <c r="B40" s="57"/>
      <c r="E40" s="39">
        <f t="shared" si="2"/>
        <v>600</v>
      </c>
      <c r="F40" s="30">
        <f t="shared" si="3"/>
        <v>3341.8</v>
      </c>
      <c r="G40" s="39">
        <f>E40*'Data Summary'!$B$18</f>
        <v>2762.4</v>
      </c>
      <c r="H40" s="30">
        <f t="shared" si="8"/>
        <v>485.43333333333334</v>
      </c>
      <c r="I40" s="31">
        <f t="shared" si="4"/>
        <v>2.8497563248655333</v>
      </c>
      <c r="J40" s="32">
        <f t="shared" si="5"/>
        <v>-3.8230609475499957E-11</v>
      </c>
      <c r="K40" s="32">
        <f t="shared" si="6"/>
        <v>2.6444252076575764E-13</v>
      </c>
      <c r="L40" s="31">
        <f t="shared" si="9"/>
        <v>463.19961651235519</v>
      </c>
      <c r="M40" s="32">
        <f t="shared" si="7"/>
        <v>5.2686310551112872</v>
      </c>
      <c r="N40" s="3"/>
    </row>
    <row r="41" spans="1:14">
      <c r="A41" s="9" t="s">
        <v>56</v>
      </c>
      <c r="B41" s="11" t="s">
        <v>107</v>
      </c>
      <c r="E41" s="39">
        <f t="shared" si="2"/>
        <v>590</v>
      </c>
      <c r="F41" s="30">
        <f t="shared" si="3"/>
        <v>3285.8</v>
      </c>
      <c r="G41" s="39">
        <f>E41*'Data Summary'!$B$18</f>
        <v>2716.36</v>
      </c>
      <c r="H41" s="30">
        <f t="shared" si="8"/>
        <v>317.78333333333336</v>
      </c>
      <c r="I41" s="31">
        <f t="shared" si="4"/>
        <v>2.3070543990118657</v>
      </c>
      <c r="J41" s="32">
        <f t="shared" si="5"/>
        <v>-2.6761881356000008E-11</v>
      </c>
      <c r="K41" s="32">
        <f t="shared" si="6"/>
        <v>2.0975195867948248E-13</v>
      </c>
      <c r="L41" s="31">
        <f t="shared" si="9"/>
        <v>324.24524095521872</v>
      </c>
      <c r="M41" s="32">
        <f t="shared" si="7"/>
        <v>3.8768937781049209</v>
      </c>
      <c r="N41" s="3"/>
    </row>
    <row r="42" spans="1:14">
      <c r="A42" s="9" t="s">
        <v>24</v>
      </c>
      <c r="B42" s="11">
        <v>60</v>
      </c>
      <c r="E42" s="39">
        <f t="shared" si="2"/>
        <v>580</v>
      </c>
      <c r="F42" s="30">
        <f t="shared" si="3"/>
        <v>3230.4</v>
      </c>
      <c r="G42" s="39">
        <f>E42*'Data Summary'!$B$18</f>
        <v>2670.32</v>
      </c>
      <c r="H42" s="30">
        <f t="shared" si="8"/>
        <v>116.21666666666667</v>
      </c>
      <c r="I42" s="31">
        <f t="shared" si="4"/>
        <v>1.3975176405167684</v>
      </c>
      <c r="J42" s="32">
        <f t="shared" si="5"/>
        <v>-1.9959998488500002E-11</v>
      </c>
      <c r="K42" s="32">
        <f t="shared" si="6"/>
        <v>1.6840635453711583E-13</v>
      </c>
      <c r="L42" s="31">
        <f t="shared" si="9"/>
        <v>241.83406365481395</v>
      </c>
      <c r="M42" s="32">
        <f t="shared" si="7"/>
        <v>2.9885686669503735</v>
      </c>
      <c r="N42" s="3"/>
    </row>
    <row r="43" spans="1:14">
      <c r="A43" s="54" t="s">
        <v>12</v>
      </c>
      <c r="B43" s="55"/>
      <c r="E43" s="39">
        <f t="shared" si="2"/>
        <v>570</v>
      </c>
      <c r="F43" s="30">
        <f t="shared" si="3"/>
        <v>3175.2</v>
      </c>
      <c r="G43" s="39">
        <f>E43*'Data Summary'!$B$18</f>
        <v>2624.28</v>
      </c>
      <c r="H43" s="30">
        <f t="shared" si="8"/>
        <v>12.616666666666667</v>
      </c>
      <c r="I43" s="31">
        <f t="shared" si="4"/>
        <v>0.47580341412067328</v>
      </c>
      <c r="J43" s="32">
        <f t="shared" si="5"/>
        <v>-1.3450289750000013E-11</v>
      </c>
      <c r="K43" s="32">
        <f t="shared" si="6"/>
        <v>1.4513656809949786E-13</v>
      </c>
      <c r="L43" s="31">
        <f t="shared" si="9"/>
        <v>162.9628493935642</v>
      </c>
      <c r="M43" s="32">
        <f t="shared" si="7"/>
        <v>2.2929114908302251</v>
      </c>
      <c r="N43" s="3"/>
    </row>
    <row r="44" spans="1:14">
      <c r="A44" s="56"/>
      <c r="B44" s="57"/>
      <c r="E44" s="39">
        <f t="shared" si="2"/>
        <v>560</v>
      </c>
      <c r="F44" s="30">
        <f t="shared" si="3"/>
        <v>3119.6</v>
      </c>
      <c r="G44" s="39">
        <f>E44*'Data Summary'!$B$18</f>
        <v>2578.2400000000002</v>
      </c>
      <c r="H44" s="30">
        <f t="shared" si="8"/>
        <v>0.25</v>
      </c>
      <c r="I44" s="31">
        <f t="shared" si="4"/>
        <v>0.12133516482134196</v>
      </c>
      <c r="J44" s="32">
        <f t="shared" si="5"/>
        <v>-1.0739995611999999E-11</v>
      </c>
      <c r="K44" s="32">
        <f t="shared" si="6"/>
        <v>1.3235327404327463E-13</v>
      </c>
      <c r="L44" s="31">
        <f t="shared" si="9"/>
        <v>130.12509915675938</v>
      </c>
      <c r="M44" s="32">
        <f t="shared" si="7"/>
        <v>1.9879710655272427</v>
      </c>
      <c r="N44" s="3"/>
    </row>
    <row r="45" spans="1:14">
      <c r="A45" s="9" t="s">
        <v>13</v>
      </c>
      <c r="B45" s="11" t="s">
        <v>108</v>
      </c>
      <c r="E45" s="39">
        <f t="shared" si="2"/>
        <v>550</v>
      </c>
      <c r="F45" s="30">
        <f t="shared" si="3"/>
        <v>3064</v>
      </c>
      <c r="G45" s="39">
        <f>E45*'Data Summary'!$B$18</f>
        <v>2532.2000000000003</v>
      </c>
      <c r="H45" s="30">
        <f t="shared" si="8"/>
        <v>0.05</v>
      </c>
      <c r="I45" s="31">
        <f t="shared" si="4"/>
        <v>0.13017082793177756</v>
      </c>
      <c r="J45" s="32">
        <f t="shared" si="5"/>
        <v>-6.7836936140000006E-12</v>
      </c>
      <c r="K45" s="32">
        <f t="shared" si="6"/>
        <v>1.3262289431148024E-13</v>
      </c>
      <c r="L45" s="31">
        <f t="shared" si="9"/>
        <v>82.190797469650363</v>
      </c>
      <c r="M45" s="32">
        <f t="shared" si="7"/>
        <v>1.7699563412556385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str">
        <f>CONCATENATE(E30,",",L30,",",M30)</f>
        <v>700.15,16202.7574725918,180.884553306724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29">
        <f>_xlfn.STDEV.P(J6:J21)</f>
        <v>7.1054273576010019E-15</v>
      </c>
      <c r="H49" s="33" t="s">
        <v>88</v>
      </c>
      <c r="I49" s="33">
        <f>297.1</f>
        <v>297.10000000000002</v>
      </c>
      <c r="L49" s="34" t="str">
        <f t="shared" ref="L49:L63" si="10">CONCATENATE(E31,",",L31,",",M31)</f>
        <v>690,11206.3509728564,124.184836887415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29">
        <f>AVERAGE(I6:I21)</f>
        <v>964</v>
      </c>
      <c r="L50" s="34" t="str">
        <f t="shared" si="10"/>
        <v>680,7842.45107409737,87.9149662877326</v>
      </c>
    </row>
    <row r="51" spans="1:14">
      <c r="A51"/>
      <c r="B51"/>
      <c r="E51" s="8" t="s">
        <v>91</v>
      </c>
      <c r="F51" s="29">
        <f>_xlfn.STDEV.P(I6:I21)</f>
        <v>0</v>
      </c>
      <c r="H51"/>
      <c r="I51"/>
      <c r="L51" s="34" t="str">
        <f t="shared" si="10"/>
        <v>670,5504.49688166728,62.4579910470351</v>
      </c>
    </row>
    <row r="52" spans="1:14">
      <c r="E52" s="8" t="s">
        <v>78</v>
      </c>
      <c r="F52" s="29">
        <f>EXP(INDEX(LINEST(LN(L30:L45),E30:E45),1,2))</f>
        <v>3.7914454240424441E-7</v>
      </c>
      <c r="L52" s="34" t="str">
        <f t="shared" si="10"/>
        <v>660,3816.17642294802,42.1477427474561</v>
      </c>
    </row>
    <row r="53" spans="1:14">
      <c r="E53" s="8" t="s">
        <v>79</v>
      </c>
      <c r="F53" s="29">
        <f>INDEX(LINEST(LN(L30:L45),E30:E45),1)</f>
        <v>3.4905137439398888E-2</v>
      </c>
      <c r="L53" s="34" t="str">
        <f t="shared" si="10"/>
        <v>650,2629.91270605407,30.2582360219613</v>
      </c>
      <c r="N53" s="3"/>
    </row>
    <row r="54" spans="1:14">
      <c r="L54" s="34" t="str">
        <f t="shared" si="10"/>
        <v>640,1887.02739012958,21.0616075246151</v>
      </c>
      <c r="N54" s="3"/>
    </row>
    <row r="55" spans="1:14">
      <c r="L55" s="34" t="str">
        <f t="shared" si="10"/>
        <v>630,1305.01134460883,14.9378966398</v>
      </c>
      <c r="N55" s="3"/>
    </row>
    <row r="56" spans="1:14">
      <c r="L56" s="34" t="str">
        <f t="shared" si="10"/>
        <v>620,896.054622786155,10.3119089987631</v>
      </c>
      <c r="N56" s="3"/>
    </row>
    <row r="57" spans="1:14">
      <c r="L57" s="34" t="str">
        <f t="shared" si="10"/>
        <v>610,650.556624684323,7.56110755987753</v>
      </c>
      <c r="N57" s="3"/>
    </row>
    <row r="58" spans="1:14">
      <c r="L58" s="34" t="str">
        <f t="shared" si="10"/>
        <v>600,463.199616512355,5.26863105511129</v>
      </c>
      <c r="N58" s="3"/>
    </row>
    <row r="59" spans="1:14">
      <c r="L59" s="34" t="str">
        <f t="shared" si="10"/>
        <v>590,324.245240955219,3.87689377810492</v>
      </c>
      <c r="N59" s="3"/>
    </row>
    <row r="60" spans="1:14">
      <c r="L60" s="34" t="str">
        <f t="shared" si="10"/>
        <v>580,241.834063654814,2.98856866695037</v>
      </c>
    </row>
    <row r="61" spans="1:14">
      <c r="L61" s="34" t="str">
        <f t="shared" si="10"/>
        <v>570,162.962849393564,2.29291149083023</v>
      </c>
    </row>
    <row r="62" spans="1:14">
      <c r="L62" s="34" t="str">
        <f t="shared" si="10"/>
        <v>560,130.125099156759,1.98797106552724</v>
      </c>
    </row>
    <row r="63" spans="1:14">
      <c r="L63" s="34" t="str">
        <f t="shared" si="10"/>
        <v>550,82.1907974696504,1.76995634125564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2018-07-12T15:20:37Z</dcterms:modified>
</cp:coreProperties>
</file>