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52AB4952-7493-1D4D-9505-33F322911DB1}" xr6:coauthVersionLast="34" xr6:coauthVersionMax="34" xr10:uidLastSave="{00000000-0000-0000-0000-000000000000}"/>
  <bookViews>
    <workbookView xWindow="-2240" yWindow="78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D7" i="38" l="1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 s="1"/>
  <c r="I30" i="1"/>
  <c r="M31" i="1" s="1"/>
  <c r="K31" i="1"/>
  <c r="I49" i="1"/>
  <c r="J32" i="1"/>
  <c r="K32" i="1"/>
  <c r="J33" i="1"/>
  <c r="L33" i="1" s="1"/>
  <c r="K33" i="1"/>
  <c r="J34" i="1"/>
  <c r="L34" i="1" s="1"/>
  <c r="K34" i="1"/>
  <c r="M34" i="1" s="1"/>
  <c r="J35" i="1"/>
  <c r="L35" i="1" s="1"/>
  <c r="K35" i="1"/>
  <c r="J36" i="1"/>
  <c r="L36" i="1" s="1"/>
  <c r="K36" i="1"/>
  <c r="J37" i="1"/>
  <c r="L37" i="1" s="1"/>
  <c r="K37" i="1"/>
  <c r="J38" i="1"/>
  <c r="L38" i="1" s="1"/>
  <c r="K38" i="1"/>
  <c r="M38" i="1" s="1"/>
  <c r="J39" i="1"/>
  <c r="L39" i="1" s="1"/>
  <c r="K39" i="1"/>
  <c r="J40" i="1"/>
  <c r="L40" i="1" s="1"/>
  <c r="K40" i="1"/>
  <c r="J41" i="1"/>
  <c r="L41" i="1" s="1"/>
  <c r="K41" i="1"/>
  <c r="J42" i="1"/>
  <c r="L42" i="1" s="1"/>
  <c r="K42" i="1"/>
  <c r="M42" i="1" s="1"/>
  <c r="J43" i="1"/>
  <c r="L43" i="1" s="1"/>
  <c r="K43" i="1"/>
  <c r="J44" i="1"/>
  <c r="L44" i="1" s="1"/>
  <c r="K44" i="1"/>
  <c r="J45" i="1"/>
  <c r="L45" i="1" s="1"/>
  <c r="K45" i="1"/>
  <c r="K30" i="1"/>
  <c r="J30" i="1"/>
  <c r="L30" i="1" s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0" i="1" l="1"/>
  <c r="M43" i="1"/>
  <c r="M39" i="1"/>
  <c r="M35" i="1"/>
  <c r="M44" i="1"/>
  <c r="L62" i="1" s="1"/>
  <c r="M40" i="1"/>
  <c r="L58" i="1" s="1"/>
  <c r="M36" i="1"/>
  <c r="L54" i="1" s="1"/>
  <c r="M32" i="1"/>
  <c r="M45" i="1"/>
  <c r="M41" i="1"/>
  <c r="M37" i="1"/>
  <c r="M33" i="1"/>
  <c r="L32" i="1"/>
  <c r="L50" i="1" s="1"/>
  <c r="L48" i="1"/>
  <c r="L60" i="1"/>
  <c r="L56" i="1"/>
  <c r="L52" i="1"/>
  <c r="F53" i="1"/>
  <c r="F52" i="1"/>
  <c r="L61" i="1"/>
  <c r="L57" i="1"/>
  <c r="L53" i="1"/>
  <c r="L49" i="1"/>
  <c r="L63" i="1"/>
  <c r="L59" i="1"/>
  <c r="L55" i="1"/>
  <c r="L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<sst xmlns="http://schemas.openxmlformats.org/spreadsheetml/2006/main" count="456" uniqueCount="107">
  <si>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</si>
  <si>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</si>
  <si>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</si>
  <si>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</si>
  <si>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</si>
  <si>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</si>
  <si>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</si>
  <si>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</si>
  <si>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</si>
  <si>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</si>
  <si>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</si>
  <si>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</si>
  <si>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</si>
  <si>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</si>
  <si>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</si>
  <si>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</si>
  <si>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</si>
  <si>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</si>
  <si>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</si>
  <si>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</si>
  <si>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</si>
  <si>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</si>
  <si>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</si>
  <si>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</si>
  <si>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</si>
  <si>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</si>
  <si>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</si>
  <si>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</si>
  <si>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</si>
  <si>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</si>
  <si>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</si>
  <si>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</si>
  <si>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</si>
  <si>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</si>
  <si>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</si>
  <si>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</si>
  <si>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</si>
  <si>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</si>
  <si>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</si>
  <si>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</si>
  <si>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</si>
  <si>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</si>
  <si>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</si>
  <si>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</si>
  <si>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</si>
  <si>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</si>
  <si>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</si>
  <si>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</si>
  <si>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</si>
  <si>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</si>
  <si>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</si>
  <si>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</si>
  <si>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</si>
  <si>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</si>
  <si>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</si>
  <si>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</si>
  <si>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</si>
  <si>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</si>
  <si>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</si>
  <si>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</si>
  <si>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</si>
  <si>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</si>
  <si>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</si>
  <si>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</si>
  <si>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</si>
  <si>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</si>
  <si>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</si>
  <si>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</si>
  <si>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</si>
  <si>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</si>
  <si>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</si>
  <si>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</si>
  <si>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</si>
  <si>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</si>
  <si>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</si>
  <si>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</si>
  <si>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</si>
  <si>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</si>
  <si>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</si>
  <si>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</si>
  <si>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</si>
  <si>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</si>
  <si>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</si>
  <si>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</si>
  <si>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</si>
  <si>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</si>
  <si>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</si>
  <si>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</si>
  <si>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</si>
  <si>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</si>
  <si>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</si>
  <si>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</si>
  <si>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</si>
  <si>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</si>
  <si>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</si>
  <si>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</si>
  <si>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Henning</t>
  </si>
  <si>
    <t>ORTEC 474</t>
  </si>
  <si>
    <t>GE11-X-L-CERN-0017</t>
  </si>
  <si>
    <t>Ar/CO2</t>
  </si>
  <si>
    <t>70/30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</si>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</sst>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287.44149251765685</c:v>
                  </c:pt>
                  <c:pt idx="1">
                    <c:v>204.74114689552593</c:v>
                  </c:pt>
                  <c:pt idx="2">
                    <c:v>134.18384607489472</c:v>
                  </c:pt>
                  <c:pt idx="3">
                    <c:v>100.19297456673583</c:v>
                  </c:pt>
                  <c:pt idx="4">
                    <c:v>67.547834328937356</c:v>
                  </c:pt>
                  <c:pt idx="5">
                    <c:v>45.266291227664318</c:v>
                  </c:pt>
                  <c:pt idx="6">
                    <c:v>35.226542984138476</c:v>
                  </c:pt>
                  <c:pt idx="7">
                    <c:v>22.303960073308073</c:v>
                  </c:pt>
                  <c:pt idx="8">
                    <c:v>17.652956368877316</c:v>
                  </c:pt>
                  <c:pt idx="9">
                    <c:v>16.236427349295813</c:v>
                  </c:pt>
                  <c:pt idx="10">
                    <c:v>14.357948919093689</c:v>
                  </c:pt>
                  <c:pt idx="11">
                    <c:v>5.344841339274387</c:v>
                  </c:pt>
                  <c:pt idx="12">
                    <c:v>4.0723307794169044</c:v>
                  </c:pt>
                  <c:pt idx="13">
                    <c:v>3.0629160331116947</c:v>
                  </c:pt>
                  <c:pt idx="14">
                    <c:v>2.1084711894847841</c:v>
                  </c:pt>
                  <c:pt idx="15">
                    <c:v>5.6161538687822734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287.44149251765685</c:v>
                  </c:pt>
                  <c:pt idx="1">
                    <c:v>204.74114689552593</c:v>
                  </c:pt>
                  <c:pt idx="2">
                    <c:v>134.18384607489472</c:v>
                  </c:pt>
                  <c:pt idx="3">
                    <c:v>100.19297456673583</c:v>
                  </c:pt>
                  <c:pt idx="4">
                    <c:v>67.547834328937356</c:v>
                  </c:pt>
                  <c:pt idx="5">
                    <c:v>45.266291227664318</c:v>
                  </c:pt>
                  <c:pt idx="6">
                    <c:v>35.226542984138476</c:v>
                  </c:pt>
                  <c:pt idx="7">
                    <c:v>22.303960073308073</c:v>
                  </c:pt>
                  <c:pt idx="8">
                    <c:v>17.652956368877316</c:v>
                  </c:pt>
                  <c:pt idx="9">
                    <c:v>16.236427349295813</c:v>
                  </c:pt>
                  <c:pt idx="10">
                    <c:v>14.357948919093689</c:v>
                  </c:pt>
                  <c:pt idx="11">
                    <c:v>5.344841339274387</c:v>
                  </c:pt>
                  <c:pt idx="12">
                    <c:v>4.0723307794169044</c:v>
                  </c:pt>
                  <c:pt idx="13">
                    <c:v>3.0629160331116947</c:v>
                  </c:pt>
                  <c:pt idx="14">
                    <c:v>2.1084711894847841</c:v>
                  </c:pt>
                  <c:pt idx="15">
                    <c:v>5.6161538687822734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12896.539549532621</c:v>
                </c:pt>
                <c:pt idx="1">
                  <c:v>8733.9125427851686</c:v>
                </c:pt>
                <c:pt idx="2">
                  <c:v>6031.5962591249081</c:v>
                </c:pt>
                <c:pt idx="3">
                  <c:v>4277.8872191533119</c:v>
                </c:pt>
                <c:pt idx="4">
                  <c:v>2906.2770431858007</c:v>
                </c:pt>
                <c:pt idx="5">
                  <c:v>2032.8107230495896</c:v>
                </c:pt>
                <c:pt idx="6">
                  <c:v>1507.0289832488559</c:v>
                </c:pt>
                <c:pt idx="7">
                  <c:v>1009.2877533815555</c:v>
                </c:pt>
                <c:pt idx="8">
                  <c:v>715.7529531195238</c:v>
                </c:pt>
                <c:pt idx="9">
                  <c:v>512.16274596423989</c:v>
                </c:pt>
                <c:pt idx="10">
                  <c:v>360.54404417547835</c:v>
                </c:pt>
                <c:pt idx="11">
                  <c:v>257.46565563970017</c:v>
                </c:pt>
                <c:pt idx="12">
                  <c:v>183.94547219656542</c:v>
                </c:pt>
                <c:pt idx="13">
                  <c:v>132.77785392426537</c:v>
                </c:pt>
                <c:pt idx="14">
                  <c:v>95.893221120613504</c:v>
                </c:pt>
                <c:pt idx="15">
                  <c:v>70.247994464531402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6-824F-8338-70A2EF4E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377856"/>
        <c:axId val="-207335432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20.99454913165221</c:v>
                  </c:pt>
                  <c:pt idx="1">
                    <c:v>20.793635367840945</c:v>
                  </c:pt>
                  <c:pt idx="2">
                    <c:v>20.602252482520868</c:v>
                  </c:pt>
                  <c:pt idx="3">
                    <c:v>20.429846165205049</c:v>
                  </c:pt>
                  <c:pt idx="4">
                    <c:v>20.25133773486009</c:v>
                  </c:pt>
                  <c:pt idx="5">
                    <c:v>20.024776092440636</c:v>
                  </c:pt>
                  <c:pt idx="6">
                    <c:v>19.642017682074599</c:v>
                  </c:pt>
                  <c:pt idx="7">
                    <c:v>18.820223477507728</c:v>
                  </c:pt>
                  <c:pt idx="8">
                    <c:v>16.852818016022724</c:v>
                  </c:pt>
                  <c:pt idx="9">
                    <c:v>12.41119569205264</c:v>
                  </c:pt>
                  <c:pt idx="10">
                    <c:v>10.040515178333605</c:v>
                  </c:pt>
                  <c:pt idx="11">
                    <c:v>6.6805065429512505</c:v>
                  </c:pt>
                  <c:pt idx="12">
                    <c:v>2.6670311886792937</c:v>
                  </c:pt>
                  <c:pt idx="13">
                    <c:v>0.58333333328093262</c:v>
                  </c:pt>
                  <c:pt idx="14">
                    <c:v>0.13333333300175726</c:v>
                  </c:pt>
                  <c:pt idx="15">
                    <c:v>0.10137937606070582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20.99454913165221</c:v>
                  </c:pt>
                  <c:pt idx="1">
                    <c:v>20.793635367840945</c:v>
                  </c:pt>
                  <c:pt idx="2">
                    <c:v>20.602252482520868</c:v>
                  </c:pt>
                  <c:pt idx="3">
                    <c:v>20.429846165205049</c:v>
                  </c:pt>
                  <c:pt idx="4">
                    <c:v>20.25133773486009</c:v>
                  </c:pt>
                  <c:pt idx="5">
                    <c:v>20.024776092440636</c:v>
                  </c:pt>
                  <c:pt idx="6">
                    <c:v>19.642017682074599</c:v>
                  </c:pt>
                  <c:pt idx="7">
                    <c:v>18.820223477507728</c:v>
                  </c:pt>
                  <c:pt idx="8">
                    <c:v>16.852818016022724</c:v>
                  </c:pt>
                  <c:pt idx="9">
                    <c:v>12.41119569205264</c:v>
                  </c:pt>
                  <c:pt idx="10">
                    <c:v>10.040515178333605</c:v>
                  </c:pt>
                  <c:pt idx="11">
                    <c:v>6.6805065429512505</c:v>
                  </c:pt>
                  <c:pt idx="12">
                    <c:v>2.6670311886792937</c:v>
                  </c:pt>
                  <c:pt idx="13">
                    <c:v>0.58333333328093262</c:v>
                  </c:pt>
                  <c:pt idx="14">
                    <c:v>0.13333333300175726</c:v>
                  </c:pt>
                  <c:pt idx="15">
                    <c:v>0.10137937606070582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26436.966666666667</c:v>
                </c:pt>
                <c:pt idx="1">
                  <c:v>25933.05</c:v>
                </c:pt>
                <c:pt idx="2">
                  <c:v>25459.4</c:v>
                </c:pt>
                <c:pt idx="3">
                  <c:v>25035.683333333334</c:v>
                </c:pt>
                <c:pt idx="4">
                  <c:v>24601.599999999999</c:v>
                </c:pt>
                <c:pt idx="5">
                  <c:v>24055.033333333333</c:v>
                </c:pt>
                <c:pt idx="6">
                  <c:v>23144.466666666667</c:v>
                </c:pt>
                <c:pt idx="7">
                  <c:v>21249.083333333332</c:v>
                </c:pt>
                <c:pt idx="8">
                  <c:v>17038.516666666666</c:v>
                </c:pt>
                <c:pt idx="9">
                  <c:v>9236.2000000000007</c:v>
                </c:pt>
                <c:pt idx="10">
                  <c:v>6046.416666666667</c:v>
                </c:pt>
                <c:pt idx="11">
                  <c:v>2676.1833333333334</c:v>
                </c:pt>
                <c:pt idx="12">
                  <c:v>426.01666666666665</c:v>
                </c:pt>
                <c:pt idx="13">
                  <c:v>19.316666666666666</c:v>
                </c:pt>
                <c:pt idx="14">
                  <c:v>0.36666666666666664</c:v>
                </c:pt>
                <c:pt idx="1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6-824F-8338-70A2EF4E3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086320"/>
        <c:axId val="-2103352480"/>
      </c:scatterChart>
      <c:valAx>
        <c:axId val="-20983778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54320"/>
        <c:crosses val="autoZero"/>
        <c:crossBetween val="midCat"/>
      </c:valAx>
      <c:valAx>
        <c:axId val="-207335432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377856"/>
        <c:crosses val="autoZero"/>
        <c:crossBetween val="midCat"/>
      </c:valAx>
      <c:valAx>
        <c:axId val="-21033524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77086320"/>
        <c:crosses val="max"/>
        <c:crossBetween val="midCat"/>
      </c:valAx>
      <c:valAx>
        <c:axId val="-207708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33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10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3493</v>
      </c>
      <c r="G6" s="14">
        <v>700</v>
      </c>
      <c r="H6" s="15">
        <v>0.71250000000000002</v>
      </c>
      <c r="I6" s="16">
        <v>987.97</v>
      </c>
      <c r="J6" s="17">
        <v>22.86</v>
      </c>
      <c r="K6" s="18">
        <v>279</v>
      </c>
      <c r="L6" s="12">
        <v>16.703293089999999</v>
      </c>
      <c r="M6" s="14">
        <v>1586497</v>
      </c>
      <c r="N6" s="23">
        <v>1259.5622000000001</v>
      </c>
      <c r="O6" s="41">
        <v>-1.67E-12</v>
      </c>
      <c r="P6" s="41">
        <v>2.0100000000000001E-12</v>
      </c>
      <c r="Q6" s="41">
        <v>-1.89E-8</v>
      </c>
      <c r="R6" s="41">
        <v>3.9E-10</v>
      </c>
    </row>
    <row r="7" spans="1:18">
      <c r="A7" s="9" t="s">
        <v>3</v>
      </c>
      <c r="B7" s="11">
        <v>4.5</v>
      </c>
      <c r="C7"/>
      <c r="D7"/>
      <c r="E7" s="44"/>
      <c r="F7" s="13">
        <v>3443.1</v>
      </c>
      <c r="G7" s="14">
        <v>690</v>
      </c>
      <c r="H7" s="15">
        <v>0.72013888888888899</v>
      </c>
      <c r="I7" s="16">
        <v>988.06</v>
      </c>
      <c r="J7" s="17">
        <v>22.84</v>
      </c>
      <c r="K7" s="18">
        <v>284</v>
      </c>
      <c r="L7" s="12">
        <v>16.852299550000001</v>
      </c>
      <c r="M7" s="36">
        <v>1556267</v>
      </c>
      <c r="N7" s="23">
        <v>1247.5043000000001</v>
      </c>
      <c r="O7" s="41">
        <v>-1.5000000000000001E-12</v>
      </c>
      <c r="P7" s="41">
        <v>1.9600000000000001E-12</v>
      </c>
      <c r="Q7" s="41">
        <v>-1.28E-8</v>
      </c>
      <c r="R7" s="41">
        <v>2.8000000000000002E-10</v>
      </c>
    </row>
    <row r="8" spans="1:18">
      <c r="A8" s="9" t="s">
        <v>28</v>
      </c>
      <c r="B8" s="11">
        <v>100</v>
      </c>
      <c r="C8"/>
      <c r="D8"/>
      <c r="E8" s="44"/>
      <c r="F8" s="13">
        <v>3393.2</v>
      </c>
      <c r="G8" s="14">
        <v>680</v>
      </c>
      <c r="H8" s="15">
        <v>0.7284722222222223</v>
      </c>
      <c r="I8" s="16">
        <v>988.49</v>
      </c>
      <c r="J8" s="17">
        <v>22.5</v>
      </c>
      <c r="K8" s="18">
        <v>233</v>
      </c>
      <c r="L8" s="12">
        <v>15.26433752</v>
      </c>
      <c r="M8" s="36">
        <v>1527797</v>
      </c>
      <c r="N8" s="23">
        <v>1236.0409</v>
      </c>
      <c r="O8" s="41">
        <v>-1.42E-12</v>
      </c>
      <c r="P8" s="41">
        <v>1.51E-12</v>
      </c>
      <c r="Q8" s="41">
        <v>-8.8400000000000001E-9</v>
      </c>
      <c r="R8" s="41">
        <v>1.8199999999999999E-10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3343.3</v>
      </c>
      <c r="G9" s="14">
        <v>670</v>
      </c>
      <c r="H9" s="15">
        <v>0.7319444444444444</v>
      </c>
      <c r="I9" s="16">
        <v>988.5</v>
      </c>
      <c r="J9" s="17">
        <v>22.69</v>
      </c>
      <c r="K9" s="18">
        <v>211</v>
      </c>
      <c r="L9" s="12">
        <v>14.52583905</v>
      </c>
      <c r="M9" s="14">
        <v>1502352</v>
      </c>
      <c r="N9" s="23">
        <v>1225.7047</v>
      </c>
      <c r="O9" s="41">
        <v>-1.27E-12</v>
      </c>
      <c r="P9" s="41">
        <v>1.4000000000000001E-12</v>
      </c>
      <c r="Q9" s="41">
        <v>-6.2700000000000001E-9</v>
      </c>
      <c r="R9" s="41">
        <v>1.3699999999999999E-10</v>
      </c>
    </row>
    <row r="10" spans="1:18">
      <c r="A10" s="54" t="s">
        <v>23</v>
      </c>
      <c r="B10" s="55"/>
      <c r="C10" s="4"/>
      <c r="D10" s="6"/>
      <c r="E10" s="44"/>
      <c r="F10" s="13">
        <v>3293.4</v>
      </c>
      <c r="G10" s="14">
        <v>660</v>
      </c>
      <c r="H10" s="15">
        <v>0.73958333333333337</v>
      </c>
      <c r="I10" s="16">
        <v>988.52</v>
      </c>
      <c r="J10" s="17">
        <v>22.86</v>
      </c>
      <c r="K10" s="18">
        <v>162</v>
      </c>
      <c r="L10" s="12">
        <v>12.727922059999999</v>
      </c>
      <c r="M10" s="14">
        <v>1476258</v>
      </c>
      <c r="N10" s="23">
        <v>1215.0136</v>
      </c>
      <c r="O10" s="41">
        <v>-1.1999999999999999E-12</v>
      </c>
      <c r="P10" s="41">
        <v>1.6900000000000001E-11</v>
      </c>
      <c r="Q10" s="41">
        <v>-4.2599999999999998E-9</v>
      </c>
      <c r="R10" s="41">
        <v>9.0699999999999994E-11</v>
      </c>
    </row>
    <row r="11" spans="1:18">
      <c r="A11" s="56"/>
      <c r="B11" s="57"/>
      <c r="C11" s="4"/>
      <c r="D11" s="6"/>
      <c r="E11" s="44"/>
      <c r="F11" s="13">
        <v>3243.5</v>
      </c>
      <c r="G11" s="14">
        <v>650</v>
      </c>
      <c r="H11" s="15">
        <v>0.74444444444444446</v>
      </c>
      <c r="I11" s="16">
        <v>988.53</v>
      </c>
      <c r="J11" s="17">
        <v>22.86</v>
      </c>
      <c r="K11" s="18">
        <v>134</v>
      </c>
      <c r="L11" s="12">
        <v>11.575836900000001</v>
      </c>
      <c r="M11" s="14">
        <v>1443436</v>
      </c>
      <c r="N11" s="23">
        <v>1201.4308000000001</v>
      </c>
      <c r="O11" s="41">
        <v>-1.1599999999999999E-12</v>
      </c>
      <c r="P11" s="41">
        <v>1.0300000000000001E-12</v>
      </c>
      <c r="Q11" s="41">
        <v>-2.98E-9</v>
      </c>
      <c r="R11" s="41">
        <v>6.1400000000000003E-11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3193.6</v>
      </c>
      <c r="G12" s="14">
        <v>640</v>
      </c>
      <c r="H12" s="15">
        <v>0.76041666666666663</v>
      </c>
      <c r="I12" s="16">
        <v>988.55</v>
      </c>
      <c r="J12" s="17">
        <v>22.86</v>
      </c>
      <c r="K12" s="18">
        <v>122</v>
      </c>
      <c r="L12" s="12">
        <v>11.04536102</v>
      </c>
      <c r="M12" s="14">
        <v>1388790</v>
      </c>
      <c r="N12" s="23">
        <v>1178.4693</v>
      </c>
      <c r="O12" s="41">
        <v>-1.6299999999999999E-12</v>
      </c>
      <c r="P12" s="41">
        <v>7.9200000000000002E-12</v>
      </c>
      <c r="Q12" s="41">
        <v>-2.21E-9</v>
      </c>
      <c r="R12" s="41">
        <v>4.7499999999999998E-11</v>
      </c>
    </row>
    <row r="13" spans="1:18">
      <c r="A13" s="9" t="s">
        <v>45</v>
      </c>
      <c r="B13" s="11">
        <v>4.2</v>
      </c>
      <c r="C13" s="4"/>
      <c r="D13" s="6"/>
      <c r="E13" s="44"/>
      <c r="F13" s="13">
        <v>3143.7</v>
      </c>
      <c r="G13" s="14">
        <v>630</v>
      </c>
      <c r="H13" s="15">
        <v>0.76527777777777783</v>
      </c>
      <c r="I13" s="16">
        <v>988.56</v>
      </c>
      <c r="J13" s="17">
        <v>22.86</v>
      </c>
      <c r="K13" s="18">
        <v>89</v>
      </c>
      <c r="L13" s="12">
        <v>9.4339811319999995</v>
      </c>
      <c r="M13" s="14">
        <v>1275034</v>
      </c>
      <c r="N13" s="23">
        <v>1129.174</v>
      </c>
      <c r="O13" s="41">
        <v>-1.0099999999999999E-12</v>
      </c>
      <c r="P13" s="41">
        <v>1.0700000000000001E-12</v>
      </c>
      <c r="Q13" s="41">
        <v>-1.4800000000000001E-9</v>
      </c>
      <c r="R13" s="41">
        <v>3.0200000000000003E-11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3093.8</v>
      </c>
      <c r="G14" s="14">
        <v>620</v>
      </c>
      <c r="H14" s="15">
        <v>0.77569444444444446</v>
      </c>
      <c r="I14" s="16">
        <v>988.57</v>
      </c>
      <c r="J14" s="17">
        <v>22.91</v>
      </c>
      <c r="K14" s="18">
        <v>76</v>
      </c>
      <c r="L14" s="12">
        <v>8.7177978869999997</v>
      </c>
      <c r="M14" s="14">
        <v>1022387</v>
      </c>
      <c r="N14" s="23">
        <v>1011.1315</v>
      </c>
      <c r="O14" s="41">
        <v>-1.1499999999999999E-12</v>
      </c>
      <c r="P14" s="41">
        <v>8.3899999999999996E-13</v>
      </c>
      <c r="Q14" s="41">
        <v>-1.0500000000000001E-9</v>
      </c>
      <c r="R14" s="41">
        <v>2.4299999999999999E-11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3043.9</v>
      </c>
      <c r="G15" s="14">
        <v>610</v>
      </c>
      <c r="H15" s="15">
        <v>0.78055555555555556</v>
      </c>
      <c r="I15" s="16">
        <v>988.57</v>
      </c>
      <c r="J15" s="17">
        <v>22.96</v>
      </c>
      <c r="K15" s="18">
        <v>182</v>
      </c>
      <c r="L15" s="12">
        <v>13.490737559999999</v>
      </c>
      <c r="M15" s="14">
        <v>554354</v>
      </c>
      <c r="N15" s="23">
        <v>744.54953</v>
      </c>
      <c r="O15" s="41">
        <v>-4.8700000000000005E-13</v>
      </c>
      <c r="P15" s="41">
        <v>1.54E-11</v>
      </c>
      <c r="Q15" s="41">
        <v>-7.5099999999999999E-10</v>
      </c>
      <c r="R15" s="41">
        <v>1.6999999999999999E-11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2994</v>
      </c>
      <c r="G16" s="14">
        <v>600</v>
      </c>
      <c r="H16" s="15">
        <v>0.78541666666666676</v>
      </c>
      <c r="I16" s="16">
        <v>988.58</v>
      </c>
      <c r="J16" s="17">
        <v>22.94</v>
      </c>
      <c r="K16" s="18">
        <v>69</v>
      </c>
      <c r="L16" s="12">
        <v>8.3066238630000004</v>
      </c>
      <c r="M16" s="14">
        <v>362854</v>
      </c>
      <c r="N16" s="23">
        <v>602.37364000000002</v>
      </c>
      <c r="O16" s="41">
        <v>-6.6599999999999999E-13</v>
      </c>
      <c r="P16" s="41">
        <v>1.7500000000000001E-11</v>
      </c>
      <c r="Q16" s="41">
        <v>-5.2900000000000003E-10</v>
      </c>
      <c r="R16" s="41">
        <v>1.0799999999999999E-11</v>
      </c>
    </row>
    <row r="17" spans="1:20">
      <c r="A17" s="9" t="s">
        <v>62</v>
      </c>
      <c r="B17" s="11">
        <v>4.99</v>
      </c>
      <c r="C17" s="4"/>
      <c r="D17" s="6"/>
      <c r="E17" s="44"/>
      <c r="F17" s="13">
        <v>2944.1</v>
      </c>
      <c r="G17" s="14">
        <v>590</v>
      </c>
      <c r="H17" s="15">
        <v>0.7909722222222223</v>
      </c>
      <c r="I17" s="16">
        <v>988.58</v>
      </c>
      <c r="J17" s="17">
        <v>23.11</v>
      </c>
      <c r="K17" s="18">
        <v>47</v>
      </c>
      <c r="L17" s="12">
        <v>6.8556546000000003</v>
      </c>
      <c r="M17" s="14">
        <v>160618</v>
      </c>
      <c r="N17" s="23">
        <v>400.77175999999997</v>
      </c>
      <c r="O17" s="41">
        <v>-7.1499999999999998E-13</v>
      </c>
      <c r="P17" s="41">
        <v>8.3799999999999996E-13</v>
      </c>
      <c r="Q17" s="41">
        <v>-3.7799999999999999E-10</v>
      </c>
      <c r="R17" s="41">
        <v>7.1100000000000002E-12</v>
      </c>
    </row>
    <row r="18" spans="1:20" ht="14" customHeight="1">
      <c r="A18" s="9" t="s">
        <v>63</v>
      </c>
      <c r="B18" s="11">
        <v>4.7</v>
      </c>
      <c r="C18" s="4"/>
      <c r="D18" s="6"/>
      <c r="E18" s="44"/>
      <c r="F18" s="13">
        <v>2894.2</v>
      </c>
      <c r="G18" s="14">
        <v>580</v>
      </c>
      <c r="H18" s="15">
        <v>0.79513888888888884</v>
      </c>
      <c r="I18" s="16">
        <v>988.58</v>
      </c>
      <c r="J18" s="17">
        <v>23.14</v>
      </c>
      <c r="K18" s="18">
        <v>23</v>
      </c>
      <c r="L18" s="12">
        <v>4.7958315230000004</v>
      </c>
      <c r="M18" s="14">
        <v>25584</v>
      </c>
      <c r="N18" s="23">
        <v>159.94999000000001</v>
      </c>
      <c r="O18" s="41">
        <v>-1.4500000000000001E-12</v>
      </c>
      <c r="P18" s="41">
        <v>8.06E-13</v>
      </c>
      <c r="Q18" s="41">
        <v>-2.7099999999999999E-10</v>
      </c>
      <c r="R18" s="41">
        <v>5.4599999999999998E-12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44"/>
      <c r="F19" s="13">
        <v>2844.3</v>
      </c>
      <c r="G19" s="14">
        <v>570</v>
      </c>
      <c r="H19" s="15">
        <v>0.80069444444444438</v>
      </c>
      <c r="I19" s="16">
        <v>988.58</v>
      </c>
      <c r="J19" s="17">
        <v>23.18</v>
      </c>
      <c r="K19" s="18">
        <v>33</v>
      </c>
      <c r="L19" s="12">
        <v>5.7445626470000004</v>
      </c>
      <c r="M19" s="14">
        <v>1192</v>
      </c>
      <c r="N19" s="23">
        <v>34.525353000000003</v>
      </c>
      <c r="O19" s="41">
        <v>-1.43E-12</v>
      </c>
      <c r="P19" s="41">
        <v>9.0299999999999999E-13</v>
      </c>
      <c r="Q19" s="41">
        <v>-1.96E-10</v>
      </c>
      <c r="R19" s="41">
        <v>4.0800000000000004E-12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2794.4</v>
      </c>
      <c r="G20" s="14">
        <v>560</v>
      </c>
      <c r="H20" s="15">
        <v>0.81041666666666667</v>
      </c>
      <c r="I20" s="16">
        <v>988.58</v>
      </c>
      <c r="J20" s="17">
        <v>22.88</v>
      </c>
      <c r="K20" s="18">
        <v>21</v>
      </c>
      <c r="L20" s="12">
        <v>4.5825756950000001</v>
      </c>
      <c r="M20" s="14">
        <v>43</v>
      </c>
      <c r="N20" s="23">
        <v>6.5574384999999999</v>
      </c>
      <c r="O20" s="41">
        <v>-1.48E-12</v>
      </c>
      <c r="P20" s="41">
        <v>9.8200000000000006E-13</v>
      </c>
      <c r="Q20" s="41">
        <v>-1.42E-10</v>
      </c>
      <c r="R20" s="41">
        <v>2.6799999999999999E-12</v>
      </c>
    </row>
    <row r="21" spans="1:20">
      <c r="A21" s="9" t="s">
        <v>66</v>
      </c>
      <c r="B21" s="11">
        <v>0.44</v>
      </c>
      <c r="C21" s="4"/>
      <c r="D21" s="6"/>
      <c r="E21" s="45"/>
      <c r="F21" s="13">
        <v>2744.5</v>
      </c>
      <c r="G21" s="14">
        <v>550</v>
      </c>
      <c r="H21" s="15">
        <v>0.81597222222222221</v>
      </c>
      <c r="I21" s="16">
        <v>988.58</v>
      </c>
      <c r="J21" s="17">
        <v>22.86</v>
      </c>
      <c r="K21" s="18">
        <v>17</v>
      </c>
      <c r="L21" s="12">
        <v>4.1231056260000001</v>
      </c>
      <c r="M21" s="14">
        <v>20</v>
      </c>
      <c r="N21" s="23">
        <v>4.4721359999999999</v>
      </c>
      <c r="O21" s="41">
        <v>-2.0600000000000001E-12</v>
      </c>
      <c r="P21" s="41">
        <v>7.8799999999999995E-12</v>
      </c>
      <c r="Q21" s="41">
        <v>-1.05E-10</v>
      </c>
      <c r="R21" s="41">
        <v>2.2100000000000001E-12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>G6</f>
        <v>700</v>
      </c>
      <c r="F30" s="29">
        <f>F6</f>
        <v>3493</v>
      </c>
      <c r="G30" s="29">
        <f>E30*'Data Summary'!$B$18</f>
        <v>3290</v>
      </c>
      <c r="H30" s="31">
        <f>(M6-K6)/$B$42</f>
        <v>26436.966666666667</v>
      </c>
      <c r="I30" s="32">
        <f>(1/$B$42)*SQRT(N6^2+L6^2)</f>
        <v>20.99454913165221</v>
      </c>
      <c r="J30" s="33">
        <f>Q6-O6</f>
        <v>-1.8898330000000001E-8</v>
      </c>
      <c r="K30" s="33">
        <f>SQRT(P6^2+R6^2)</f>
        <v>3.9000517958098966E-10</v>
      </c>
      <c r="L30" s="32">
        <f>ABS(J30)/($H$30*$F$24*$L$24)</f>
        <v>12896.539549532621</v>
      </c>
      <c r="M30" s="33">
        <f>SQRT( ( 1 / ($H$30*$F$24*$L$24 ) )^2 * (K30^2+J30^2*( ($I$30/$H$30)^2+($F$25/$F$24)^2)))</f>
        <v>287.44149251765685</v>
      </c>
    </row>
    <row r="31" spans="1:20">
      <c r="A31" s="9" t="s">
        <v>27</v>
      </c>
      <c r="B31" s="11">
        <v>200</v>
      </c>
      <c r="E31" s="42">
        <f t="shared" ref="E31:E45" si="0">G7</f>
        <v>690</v>
      </c>
      <c r="F31" s="42">
        <f t="shared" ref="F31:F45" si="1">F7</f>
        <v>3443.1</v>
      </c>
      <c r="G31" s="42">
        <f>E31*'Data Summary'!$B$18</f>
        <v>3243</v>
      </c>
      <c r="H31" s="31">
        <f>(M7-K7)/$B$42</f>
        <v>25933.05</v>
      </c>
      <c r="I31" s="32">
        <f t="shared" ref="I31:I45" si="2">(1/$B$42)*SQRT(N7^2+L7^2)</f>
        <v>20.793635367840945</v>
      </c>
      <c r="J31" s="33">
        <f t="shared" ref="J31:J45" si="3">Q7-O7</f>
        <v>-1.27985E-8</v>
      </c>
      <c r="K31" s="33">
        <f t="shared" ref="K31:K45" si="4">SQRT(P7^2+R7^2)</f>
        <v>2.8000685991596705E-10</v>
      </c>
      <c r="L31" s="32">
        <f>ABS(J31)/($H$30*$F$24*$L$24)</f>
        <v>8733.9125427851686</v>
      </c>
      <c r="M31" s="33">
        <f t="shared" ref="M31:M45" si="5">SQRT( ( 1 / ($H$30*$F$24*$L$24 ) )^2 * (K31^2+J31^2*( ($I$30/$H$30)^2+($F$25/$F$24)^2)))</f>
        <v>204.74114689552593</v>
      </c>
    </row>
    <row r="32" spans="1:20">
      <c r="A32" s="54" t="s">
        <v>52</v>
      </c>
      <c r="B32" s="55"/>
      <c r="E32" s="42">
        <f t="shared" si="0"/>
        <v>680</v>
      </c>
      <c r="F32" s="42">
        <f t="shared" si="1"/>
        <v>3393.2</v>
      </c>
      <c r="G32" s="42">
        <f>E32*'Data Summary'!$B$18</f>
        <v>3196</v>
      </c>
      <c r="H32" s="31">
        <f t="shared" ref="H32:H45" si="6">(M8-K8)/$B$42</f>
        <v>25459.4</v>
      </c>
      <c r="I32" s="32">
        <f t="shared" si="2"/>
        <v>20.602252482520868</v>
      </c>
      <c r="J32" s="33">
        <f t="shared" si="3"/>
        <v>-8.8385800000000007E-9</v>
      </c>
      <c r="K32" s="33">
        <f t="shared" si="4"/>
        <v>1.8200626390319649E-10</v>
      </c>
      <c r="L32" s="32">
        <f t="shared" ref="L32:L45" si="7">ABS(J32)/($H$30*$F$24*$L$24)</f>
        <v>6031.5962591249081</v>
      </c>
      <c r="M32" s="33">
        <f t="shared" si="5"/>
        <v>134.18384607489472</v>
      </c>
    </row>
    <row r="33" spans="1:14">
      <c r="A33" s="56"/>
      <c r="B33" s="57"/>
      <c r="E33" s="42">
        <f t="shared" si="0"/>
        <v>670</v>
      </c>
      <c r="F33" s="42">
        <f t="shared" si="1"/>
        <v>3343.3</v>
      </c>
      <c r="G33" s="42">
        <f>E33*'Data Summary'!$B$18</f>
        <v>3149</v>
      </c>
      <c r="H33" s="31">
        <f t="shared" si="6"/>
        <v>25035.683333333334</v>
      </c>
      <c r="I33" s="32">
        <f t="shared" si="2"/>
        <v>20.429846165205049</v>
      </c>
      <c r="J33" s="33">
        <f t="shared" si="3"/>
        <v>-6.2687299999999997E-9</v>
      </c>
      <c r="K33" s="33">
        <f t="shared" si="4"/>
        <v>1.3700715309793134E-10</v>
      </c>
      <c r="L33" s="32">
        <f t="shared" si="7"/>
        <v>4277.8872191533119</v>
      </c>
      <c r="M33" s="33">
        <f t="shared" si="5"/>
        <v>100.19297456673583</v>
      </c>
    </row>
    <row r="34" spans="1:14">
      <c r="A34" s="9" t="s">
        <v>56</v>
      </c>
      <c r="B34" s="11" t="s">
        <v>103</v>
      </c>
      <c r="E34" s="42">
        <f t="shared" si="0"/>
        <v>660</v>
      </c>
      <c r="F34" s="42">
        <f t="shared" si="1"/>
        <v>3293.4</v>
      </c>
      <c r="G34" s="42">
        <f>E34*'Data Summary'!$B$18</f>
        <v>3102</v>
      </c>
      <c r="H34" s="31">
        <f t="shared" si="6"/>
        <v>24601.599999999999</v>
      </c>
      <c r="I34" s="32">
        <f t="shared" si="2"/>
        <v>20.25133773486009</v>
      </c>
      <c r="J34" s="33">
        <f t="shared" si="3"/>
        <v>-4.2587999999999994E-9</v>
      </c>
      <c r="K34" s="33">
        <f t="shared" si="4"/>
        <v>9.2261042699505628E-11</v>
      </c>
      <c r="L34" s="32">
        <f t="shared" si="7"/>
        <v>2906.2770431858007</v>
      </c>
      <c r="M34" s="33">
        <f t="shared" si="5"/>
        <v>67.547834328937356</v>
      </c>
    </row>
    <row r="35" spans="1:14">
      <c r="A35" s="9" t="s">
        <v>20</v>
      </c>
      <c r="B35" s="11" t="s">
        <v>80</v>
      </c>
      <c r="E35" s="42">
        <f t="shared" si="0"/>
        <v>650</v>
      </c>
      <c r="F35" s="42">
        <f t="shared" si="1"/>
        <v>3243.5</v>
      </c>
      <c r="G35" s="42">
        <f>E35*'Data Summary'!$B$18</f>
        <v>3055</v>
      </c>
      <c r="H35" s="31">
        <f t="shared" si="6"/>
        <v>24055.033333333333</v>
      </c>
      <c r="I35" s="32">
        <f t="shared" si="2"/>
        <v>20.024776092440636</v>
      </c>
      <c r="J35" s="33">
        <f t="shared" si="3"/>
        <v>-2.97884E-9</v>
      </c>
      <c r="K35" s="33">
        <f t="shared" si="4"/>
        <v>6.1408638643109494E-11</v>
      </c>
      <c r="L35" s="32">
        <f t="shared" si="7"/>
        <v>2032.8107230495896</v>
      </c>
      <c r="M35" s="33">
        <f t="shared" si="5"/>
        <v>45.266291227664318</v>
      </c>
      <c r="N35" s="3"/>
    </row>
    <row r="36" spans="1:14">
      <c r="A36" s="9" t="s">
        <v>21</v>
      </c>
      <c r="B36" s="11" t="s">
        <v>80</v>
      </c>
      <c r="E36" s="42">
        <f t="shared" si="0"/>
        <v>640</v>
      </c>
      <c r="F36" s="42">
        <f t="shared" si="1"/>
        <v>3193.6</v>
      </c>
      <c r="G36" s="42">
        <f>E36*'Data Summary'!$B$18</f>
        <v>3008</v>
      </c>
      <c r="H36" s="31">
        <f t="shared" si="6"/>
        <v>23144.466666666667</v>
      </c>
      <c r="I36" s="32">
        <f t="shared" si="2"/>
        <v>19.642017682074599</v>
      </c>
      <c r="J36" s="33">
        <f t="shared" si="3"/>
        <v>-2.2083699999999999E-9</v>
      </c>
      <c r="K36" s="33">
        <f t="shared" si="4"/>
        <v>4.8155751473733641E-11</v>
      </c>
      <c r="L36" s="32">
        <f t="shared" si="7"/>
        <v>1507.0289832488559</v>
      </c>
      <c r="M36" s="33">
        <f t="shared" si="5"/>
        <v>35.226542984138476</v>
      </c>
      <c r="N36" s="3"/>
    </row>
    <row r="37" spans="1:14">
      <c r="A37" s="9" t="s">
        <v>22</v>
      </c>
      <c r="B37" s="11" t="s">
        <v>80</v>
      </c>
      <c r="E37" s="42">
        <f t="shared" si="0"/>
        <v>630</v>
      </c>
      <c r="F37" s="42">
        <f t="shared" si="1"/>
        <v>3143.7</v>
      </c>
      <c r="G37" s="42">
        <f>E37*'Data Summary'!$B$18</f>
        <v>2961</v>
      </c>
      <c r="H37" s="31">
        <f t="shared" si="6"/>
        <v>21249.083333333332</v>
      </c>
      <c r="I37" s="32">
        <f t="shared" si="2"/>
        <v>18.820223477507728</v>
      </c>
      <c r="J37" s="33">
        <f t="shared" si="3"/>
        <v>-1.4789900000000001E-9</v>
      </c>
      <c r="K37" s="33">
        <f t="shared" si="4"/>
        <v>3.021894935301359E-11</v>
      </c>
      <c r="L37" s="32">
        <f t="shared" si="7"/>
        <v>1009.2877533815555</v>
      </c>
      <c r="M37" s="33">
        <f t="shared" si="5"/>
        <v>22.303960073308073</v>
      </c>
    </row>
    <row r="38" spans="1:14">
      <c r="A38" s="54" t="s">
        <v>11</v>
      </c>
      <c r="B38" s="55"/>
      <c r="E38" s="42">
        <f t="shared" si="0"/>
        <v>620</v>
      </c>
      <c r="F38" s="42">
        <f t="shared" si="1"/>
        <v>3093.8</v>
      </c>
      <c r="G38" s="42">
        <f>E38*'Data Summary'!$B$18</f>
        <v>2914</v>
      </c>
      <c r="H38" s="31">
        <f t="shared" si="6"/>
        <v>17038.516666666666</v>
      </c>
      <c r="I38" s="32">
        <f t="shared" si="2"/>
        <v>16.852818016022724</v>
      </c>
      <c r="J38" s="33">
        <f t="shared" si="3"/>
        <v>-1.0488500000000002E-9</v>
      </c>
      <c r="K38" s="33">
        <f t="shared" si="4"/>
        <v>2.4314479657191926E-11</v>
      </c>
      <c r="L38" s="32">
        <f t="shared" si="7"/>
        <v>715.7529531195238</v>
      </c>
      <c r="M38" s="33">
        <f t="shared" si="5"/>
        <v>17.652956368877316</v>
      </c>
    </row>
    <row r="39" spans="1:14">
      <c r="A39" s="65"/>
      <c r="B39" s="66"/>
      <c r="E39" s="42">
        <f t="shared" si="0"/>
        <v>610</v>
      </c>
      <c r="F39" s="42">
        <f t="shared" si="1"/>
        <v>3043.9</v>
      </c>
      <c r="G39" s="42">
        <f>E39*'Data Summary'!$B$18</f>
        <v>2867</v>
      </c>
      <c r="H39" s="31">
        <f t="shared" si="6"/>
        <v>9236.2000000000007</v>
      </c>
      <c r="I39" s="32">
        <f t="shared" si="2"/>
        <v>12.41119569205264</v>
      </c>
      <c r="J39" s="33">
        <f t="shared" si="3"/>
        <v>-7.5051299999999995E-10</v>
      </c>
      <c r="K39" s="33">
        <f t="shared" si="4"/>
        <v>2.2938177782901587E-11</v>
      </c>
      <c r="L39" s="32">
        <f t="shared" si="7"/>
        <v>512.16274596423989</v>
      </c>
      <c r="M39" s="33">
        <f t="shared" si="5"/>
        <v>16.236427349295813</v>
      </c>
      <c r="N39" s="3"/>
    </row>
    <row r="40" spans="1:14">
      <c r="A40" s="56"/>
      <c r="B40" s="57"/>
      <c r="E40" s="42">
        <f t="shared" si="0"/>
        <v>600</v>
      </c>
      <c r="F40" s="42">
        <f t="shared" si="1"/>
        <v>2994</v>
      </c>
      <c r="G40" s="42">
        <f>E40*'Data Summary'!$B$18</f>
        <v>2820</v>
      </c>
      <c r="H40" s="31">
        <f t="shared" si="6"/>
        <v>6046.416666666667</v>
      </c>
      <c r="I40" s="32">
        <f t="shared" si="2"/>
        <v>10.040515178333605</v>
      </c>
      <c r="J40" s="33">
        <f t="shared" si="3"/>
        <v>-5.2833400000000001E-10</v>
      </c>
      <c r="K40" s="33">
        <f t="shared" si="4"/>
        <v>2.0564289435815669E-11</v>
      </c>
      <c r="L40" s="32">
        <f t="shared" si="7"/>
        <v>360.54404417547835</v>
      </c>
      <c r="M40" s="33">
        <f t="shared" si="5"/>
        <v>14.357948919093689</v>
      </c>
      <c r="N40" s="3"/>
    </row>
    <row r="41" spans="1:14">
      <c r="A41" s="9" t="s">
        <v>56</v>
      </c>
      <c r="B41" s="11" t="s">
        <v>104</v>
      </c>
      <c r="E41" s="42">
        <f t="shared" si="0"/>
        <v>590</v>
      </c>
      <c r="F41" s="42">
        <f t="shared" si="1"/>
        <v>2944.1</v>
      </c>
      <c r="G41" s="42">
        <f>E41*'Data Summary'!$B$18</f>
        <v>2773</v>
      </c>
      <c r="H41" s="31">
        <f t="shared" si="6"/>
        <v>2676.1833333333334</v>
      </c>
      <c r="I41" s="32">
        <f t="shared" si="2"/>
        <v>6.6805065429512505</v>
      </c>
      <c r="J41" s="33">
        <f t="shared" si="3"/>
        <v>-3.7728500000000001E-10</v>
      </c>
      <c r="K41" s="33">
        <f t="shared" si="4"/>
        <v>7.1592139233298517E-12</v>
      </c>
      <c r="L41" s="32">
        <f t="shared" si="7"/>
        <v>257.46565563970017</v>
      </c>
      <c r="M41" s="33">
        <f t="shared" si="5"/>
        <v>5.344841339274387</v>
      </c>
      <c r="N41" s="3"/>
    </row>
    <row r="42" spans="1:14">
      <c r="A42" s="9" t="s">
        <v>24</v>
      </c>
      <c r="B42" s="11">
        <v>60</v>
      </c>
      <c r="E42" s="42">
        <f t="shared" si="0"/>
        <v>580</v>
      </c>
      <c r="F42" s="42">
        <f t="shared" si="1"/>
        <v>2894.2</v>
      </c>
      <c r="G42" s="42">
        <f>E42*'Data Summary'!$B$18</f>
        <v>2726</v>
      </c>
      <c r="H42" s="31">
        <f t="shared" si="6"/>
        <v>426.01666666666665</v>
      </c>
      <c r="I42" s="32">
        <f t="shared" si="2"/>
        <v>2.6670311886792937</v>
      </c>
      <c r="J42" s="33">
        <f t="shared" si="3"/>
        <v>-2.6955000000000002E-10</v>
      </c>
      <c r="K42" s="33">
        <f t="shared" si="4"/>
        <v>5.5191698651155856E-12</v>
      </c>
      <c r="L42" s="32">
        <f t="shared" si="7"/>
        <v>183.94547219656542</v>
      </c>
      <c r="M42" s="33">
        <f t="shared" si="5"/>
        <v>4.0723307794169044</v>
      </c>
      <c r="N42" s="3"/>
    </row>
    <row r="43" spans="1:14">
      <c r="A43" s="54" t="s">
        <v>12</v>
      </c>
      <c r="B43" s="55"/>
      <c r="E43" s="42">
        <f t="shared" si="0"/>
        <v>570</v>
      </c>
      <c r="F43" s="42">
        <f t="shared" si="1"/>
        <v>2844.3</v>
      </c>
      <c r="G43" s="42">
        <f>E43*'Data Summary'!$B$18</f>
        <v>2679</v>
      </c>
      <c r="H43" s="31">
        <f t="shared" si="6"/>
        <v>19.316666666666666</v>
      </c>
      <c r="I43" s="32">
        <f t="shared" si="2"/>
        <v>0.58333333328093262</v>
      </c>
      <c r="J43" s="33">
        <f t="shared" si="3"/>
        <v>-1.9457000000000001E-10</v>
      </c>
      <c r="K43" s="33">
        <f t="shared" si="4"/>
        <v>4.178732941933476E-12</v>
      </c>
      <c r="L43" s="32">
        <f t="shared" si="7"/>
        <v>132.77785392426537</v>
      </c>
      <c r="M43" s="33">
        <f t="shared" si="5"/>
        <v>3.0629160331116947</v>
      </c>
      <c r="N43" s="3"/>
    </row>
    <row r="44" spans="1:14">
      <c r="A44" s="56"/>
      <c r="B44" s="57"/>
      <c r="E44" s="42">
        <f t="shared" si="0"/>
        <v>560</v>
      </c>
      <c r="F44" s="42">
        <f t="shared" si="1"/>
        <v>2794.4</v>
      </c>
      <c r="G44" s="42">
        <f>E44*'Data Summary'!$B$18</f>
        <v>2632</v>
      </c>
      <c r="H44" s="31">
        <f t="shared" si="6"/>
        <v>0.36666666666666664</v>
      </c>
      <c r="I44" s="32">
        <f t="shared" si="2"/>
        <v>0.13333333300175726</v>
      </c>
      <c r="J44" s="33">
        <f t="shared" si="3"/>
        <v>-1.4052E-10</v>
      </c>
      <c r="K44" s="33">
        <f t="shared" si="4"/>
        <v>2.8542466606794861E-12</v>
      </c>
      <c r="L44" s="32">
        <f t="shared" si="7"/>
        <v>95.893221120613504</v>
      </c>
      <c r="M44" s="33">
        <f t="shared" si="5"/>
        <v>2.1084711894847841</v>
      </c>
      <c r="N44" s="3"/>
    </row>
    <row r="45" spans="1:14">
      <c r="A45" s="9" t="s">
        <v>13</v>
      </c>
      <c r="B45" s="11" t="s">
        <v>105</v>
      </c>
      <c r="E45" s="42">
        <f t="shared" si="0"/>
        <v>550</v>
      </c>
      <c r="F45" s="42">
        <f t="shared" si="1"/>
        <v>2744.5</v>
      </c>
      <c r="G45" s="42">
        <f>E45*'Data Summary'!$B$18</f>
        <v>2585</v>
      </c>
      <c r="H45" s="31">
        <f t="shared" si="6"/>
        <v>0.05</v>
      </c>
      <c r="I45" s="32">
        <f t="shared" si="2"/>
        <v>0.10137937606070582</v>
      </c>
      <c r="J45" s="33">
        <f t="shared" si="3"/>
        <v>-1.0294E-10</v>
      </c>
      <c r="K45" s="33">
        <f t="shared" si="4"/>
        <v>8.1840393449689615E-12</v>
      </c>
      <c r="L45" s="32">
        <f t="shared" si="7"/>
        <v>70.247994464531402</v>
      </c>
      <c r="M45" s="33">
        <f t="shared" si="5"/>
        <v>5.6161538687822734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296.044375</v>
      </c>
      <c r="H48" s="34" t="s">
        <v>87</v>
      </c>
      <c r="I48" s="34">
        <v>964.4</v>
      </c>
      <c r="L48" s="35" t="str">
        <f>CONCATENATE(E30,",",L30,",",M30)</f>
        <v>700,12896.5395495326,287.441492517657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0.15862568951780789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690,8733.91254278517,204.741146895526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988.48749999999995</v>
      </c>
      <c r="L50" s="35" t="str">
        <f t="shared" si="8"/>
        <v>680,6031.59625912491,134.183846074895</v>
      </c>
    </row>
    <row r="51" spans="1:14">
      <c r="A51"/>
      <c r="B51"/>
      <c r="E51" s="8" t="s">
        <v>91</v>
      </c>
      <c r="F51" s="30">
        <f>_xlfn.STDEV.P(I6:I21)</f>
        <v>0.18160740623665095</v>
      </c>
      <c r="H51"/>
      <c r="I51"/>
      <c r="L51" s="35" t="str">
        <f t="shared" si="8"/>
        <v>670,4277.88721915331,100.192974566736</v>
      </c>
    </row>
    <row r="52" spans="1:14">
      <c r="E52" s="8" t="s">
        <v>78</v>
      </c>
      <c r="F52" s="30">
        <f>EXP(INDEX(LINEST(LN(L30:L45),E30:E45),1,2))</f>
        <v>3.2666898640171054E-7</v>
      </c>
      <c r="L52" s="35" t="str">
        <f t="shared" si="8"/>
        <v>660,2906.2770431858,67.5478343289374</v>
      </c>
    </row>
    <row r="53" spans="1:14">
      <c r="E53" s="8" t="s">
        <v>79</v>
      </c>
      <c r="F53" s="30">
        <f>INDEX(LINEST(LN(L30:L45),E30:E45),1)</f>
        <v>3.4755052009253412E-2</v>
      </c>
      <c r="L53" s="35" t="str">
        <f t="shared" si="8"/>
        <v>650,2032.81072304959,45.2662912276643</v>
      </c>
      <c r="N53" s="3"/>
    </row>
    <row r="54" spans="1:14">
      <c r="L54" s="35" t="str">
        <f t="shared" si="8"/>
        <v>640,1507.02898324886,35.2265429841385</v>
      </c>
      <c r="N54" s="3"/>
    </row>
    <row r="55" spans="1:14">
      <c r="L55" s="35" t="str">
        <f t="shared" si="8"/>
        <v>630,1009.28775338156,22.3039600733081</v>
      </c>
      <c r="N55" s="3"/>
    </row>
    <row r="56" spans="1:14">
      <c r="L56" s="35" t="str">
        <f t="shared" si="8"/>
        <v>620,715.752953119524,17.6529563688773</v>
      </c>
      <c r="N56" s="3"/>
    </row>
    <row r="57" spans="1:14">
      <c r="L57" s="35" t="str">
        <f t="shared" si="8"/>
        <v>610,512.16274596424,16.2364273492958</v>
      </c>
      <c r="N57" s="3"/>
    </row>
    <row r="58" spans="1:14">
      <c r="L58" s="35" t="str">
        <f t="shared" si="8"/>
        <v>600,360.544044175478,14.3579489190937</v>
      </c>
      <c r="N58" s="3"/>
    </row>
    <row r="59" spans="1:14">
      <c r="L59" s="35" t="str">
        <f t="shared" si="8"/>
        <v>590,257.4656556397,5.34484133927439</v>
      </c>
      <c r="N59" s="3"/>
    </row>
    <row r="60" spans="1:14">
      <c r="L60" s="35" t="str">
        <f t="shared" si="8"/>
        <v>580,183.945472196565,4.0723307794169</v>
      </c>
    </row>
    <row r="61" spans="1:14">
      <c r="L61" s="35" t="str">
        <f t="shared" si="8"/>
        <v>570,132.777853924265,3.06291603311169</v>
      </c>
    </row>
    <row r="62" spans="1:14">
      <c r="L62" s="35" t="str">
        <f t="shared" si="8"/>
        <v>560,95.8932211206135,2.10847118948478</v>
      </c>
    </row>
    <row r="63" spans="1:14">
      <c r="L63" s="35" t="str">
        <f t="shared" si="8"/>
        <v>550,70.2479944645314,5.61615386878227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2018-07-12T15:29:51Z</dcterms:modified>
</cp:coreProperties>
</file>