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2F6F07EB-DA62-AE4D-A008-50014A147482}" xr6:coauthVersionLast="34" xr6:coauthVersionMax="34" xr10:uidLastSave="{00000000-0000-0000-0000-000000000000}"/>
  <bookViews>
    <workbookView xWindow="0" yWindow="46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I30" i="1"/>
  <c r="K31" i="1"/>
  <c r="I49" i="1"/>
  <c r="J32" i="1"/>
  <c r="L32" i="1" s="1"/>
  <c r="K32" i="1"/>
  <c r="J33" i="1"/>
  <c r="L33" i="1" s="1"/>
  <c r="K33" i="1"/>
  <c r="J34" i="1"/>
  <c r="L34" i="1" s="1"/>
  <c r="K34" i="1"/>
  <c r="M34" i="1" s="1"/>
  <c r="J35" i="1"/>
  <c r="K35" i="1"/>
  <c r="J36" i="1"/>
  <c r="L36" i="1" s="1"/>
  <c r="K36" i="1"/>
  <c r="J37" i="1"/>
  <c r="L37" i="1" s="1"/>
  <c r="K37" i="1"/>
  <c r="J38" i="1"/>
  <c r="L38" i="1" s="1"/>
  <c r="K38" i="1"/>
  <c r="M38" i="1" s="1"/>
  <c r="J39" i="1"/>
  <c r="L39" i="1" s="1"/>
  <c r="K39" i="1"/>
  <c r="J40" i="1"/>
  <c r="L40" i="1" s="1"/>
  <c r="K40" i="1"/>
  <c r="M40" i="1" s="1"/>
  <c r="J41" i="1"/>
  <c r="L41" i="1" s="1"/>
  <c r="K41" i="1"/>
  <c r="J42" i="1"/>
  <c r="L42" i="1" s="1"/>
  <c r="K42" i="1"/>
  <c r="M42" i="1" s="1"/>
  <c r="J43" i="1"/>
  <c r="L43" i="1" s="1"/>
  <c r="K43" i="1"/>
  <c r="J44" i="1"/>
  <c r="L44" i="1" s="1"/>
  <c r="K44" i="1"/>
  <c r="M44" i="1" s="1"/>
  <c r="J45" i="1"/>
  <c r="L45" i="1" s="1"/>
  <c r="K45" i="1"/>
  <c r="K30" i="1"/>
  <c r="J30" i="1"/>
  <c r="M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1" i="1" l="1"/>
  <c r="L49" i="1" s="1"/>
  <c r="L48" i="1"/>
  <c r="M36" i="1"/>
  <c r="L35" i="1"/>
  <c r="M32" i="1"/>
  <c r="L50" i="1" s="1"/>
  <c r="L60" i="1"/>
  <c r="L56" i="1"/>
  <c r="L52" i="1"/>
  <c r="L62" i="1"/>
  <c r="L58" i="1"/>
  <c r="L54" i="1"/>
  <c r="M45" i="1"/>
  <c r="L63" i="1" s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<sst xmlns="http://schemas.openxmlformats.org/spreadsheetml/2006/main" count="456" uniqueCount="110">
  <si>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</si>
  <si>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</si>
  <si>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</si>
  <si>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</si>
  <si>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</si>
  <si>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</si>
  <si>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</si>
  <si>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</si>
  <si>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</si>
  <si>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</si>
  <si>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</si>
  <si>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</si>
  <si>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</si>
  <si>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</si>
  <si>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</si>
  <si>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</si>
  <si>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</si>
  <si>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</si>
  <si>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</si>
  <si>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</si>
  <si>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</si>
  <si>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</si>
  <si>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</si>
  <si>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</si>
  <si>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</si>
  <si>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</si>
  <si>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</si>
  <si>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</si>
  <si>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</si>
  <si>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</si>
  <si>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</si>
  <si>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</si>
  <si>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</si>
  <si>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</si>
  <si>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</si>
  <si>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</si>
  <si>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</si>
  <si>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</si>
  <si>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</si>
  <si>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</si>
  <si>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</si>
  <si>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</si>
  <si>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</si>
  <si>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</si>
  <si>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</si>
  <si>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</si>
  <si>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</si>
  <si>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</si>
  <si>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</si>
  <si>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</si>
  <si>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</si>
  <si>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</si>
  <si>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</si>
  <si>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</si>
  <si>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</si>
  <si>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</si>
  <si>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</si>
  <si>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</si>
  <si>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</si>
  <si>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</si>
  <si>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</si>
  <si>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</si>
  <si>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</si>
  <si>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</si>
  <si>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</si>
  <si>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</si>
  <si>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</si>
  <si>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</si>
  <si>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</si>
  <si>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</si>
  <si>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</si>
  <si>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</si>
  <si>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</si>
  <si>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</si>
  <si>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</si>
  <si>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</si>
  <si>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</si>
  <si>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</si>
  <si>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</si>
  <si>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</si>
  <si>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</si>
  <si>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</si>
  <si>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</si>
  <si>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</si>
  <si>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</si>
  <si>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</si>
  <si>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</si>
  <si>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</si>
  <si>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</si>
  <si>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</si>
  <si>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</si>
  <si>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</si>
  <si>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</si>
  <si>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</si>
  <si>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</si>
  <si>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</si>
  <si>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</si>
  <si>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GE11-X-L-CERN-0011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</si>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</sst>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211.40229855890342</c:v>
                  </c:pt>
                  <c:pt idx="1">
                    <c:v>145.00168786569614</c:v>
                  </c:pt>
                  <c:pt idx="2">
                    <c:v>106.62922317108328</c:v>
                  </c:pt>
                  <c:pt idx="3">
                    <c:v>72.144201828025871</c:v>
                  </c:pt>
                  <c:pt idx="4">
                    <c:v>49.896412384695957</c:v>
                  </c:pt>
                  <c:pt idx="5">
                    <c:v>34.347491844493312</c:v>
                  </c:pt>
                  <c:pt idx="6">
                    <c:v>22.968594754693513</c:v>
                  </c:pt>
                  <c:pt idx="7">
                    <c:v>16.311358580426877</c:v>
                  </c:pt>
                  <c:pt idx="8">
                    <c:v>11.832214493588722</c:v>
                  </c:pt>
                  <c:pt idx="9">
                    <c:v>8.5303392272529059</c:v>
                  </c:pt>
                  <c:pt idx="10">
                    <c:v>5.9807424216983129</c:v>
                  </c:pt>
                  <c:pt idx="11">
                    <c:v>4.3396125045483052</c:v>
                  </c:pt>
                  <c:pt idx="12">
                    <c:v>3.1678238549961728</c:v>
                  </c:pt>
                  <c:pt idx="13">
                    <c:v>2.3788782977545466</c:v>
                  </c:pt>
                  <c:pt idx="14">
                    <c:v>1.986288047107716</c:v>
                  </c:pt>
                  <c:pt idx="15">
                    <c:v>1.5930213457651923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211.40229855890342</c:v>
                  </c:pt>
                  <c:pt idx="1">
                    <c:v>145.00168786569614</c:v>
                  </c:pt>
                  <c:pt idx="2">
                    <c:v>106.62922317108328</c:v>
                  </c:pt>
                  <c:pt idx="3">
                    <c:v>72.144201828025871</c:v>
                  </c:pt>
                  <c:pt idx="4">
                    <c:v>49.896412384695957</c:v>
                  </c:pt>
                  <c:pt idx="5">
                    <c:v>34.347491844493312</c:v>
                  </c:pt>
                  <c:pt idx="6">
                    <c:v>22.968594754693513</c:v>
                  </c:pt>
                  <c:pt idx="7">
                    <c:v>16.311358580426877</c:v>
                  </c:pt>
                  <c:pt idx="8">
                    <c:v>11.832214493588722</c:v>
                  </c:pt>
                  <c:pt idx="9">
                    <c:v>8.5303392272529059</c:v>
                  </c:pt>
                  <c:pt idx="10">
                    <c:v>5.9807424216983129</c:v>
                  </c:pt>
                  <c:pt idx="11">
                    <c:v>4.3396125045483052</c:v>
                  </c:pt>
                  <c:pt idx="12">
                    <c:v>3.1678238549961728</c:v>
                  </c:pt>
                  <c:pt idx="13">
                    <c:v>2.3788782977545466</c:v>
                  </c:pt>
                  <c:pt idx="14">
                    <c:v>1.986288047107716</c:v>
                  </c:pt>
                  <c:pt idx="15">
                    <c:v>1.5930213457651923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18850.343419003359</c:v>
                </c:pt>
                <c:pt idx="1">
                  <c:v>13299.278496015542</c:v>
                </c:pt>
                <c:pt idx="2">
                  <c:v>9377.9300139675943</c:v>
                </c:pt>
                <c:pt idx="3">
                  <c:v>6414.7773153961716</c:v>
                </c:pt>
                <c:pt idx="4">
                  <c:v>4443.9799056604115</c:v>
                </c:pt>
                <c:pt idx="5">
                  <c:v>3121.6117531759478</c:v>
                </c:pt>
                <c:pt idx="6">
                  <c:v>2156.2643545198312</c:v>
                </c:pt>
                <c:pt idx="7">
                  <c:v>1480.8901854268329</c:v>
                </c:pt>
                <c:pt idx="8">
                  <c:v>1064.8045156957257</c:v>
                </c:pt>
                <c:pt idx="9">
                  <c:v>741.77972967185747</c:v>
                </c:pt>
                <c:pt idx="10">
                  <c:v>527.66799803118397</c:v>
                </c:pt>
                <c:pt idx="11">
                  <c:v>372.72186678226183</c:v>
                </c:pt>
                <c:pt idx="12">
                  <c:v>272.59741192188767</c:v>
                </c:pt>
                <c:pt idx="13">
                  <c:v>185.44178962402566</c:v>
                </c:pt>
                <c:pt idx="14">
                  <c:v>144.65919681289535</c:v>
                </c:pt>
                <c:pt idx="15">
                  <c:v>99.029035782757916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5-0745-B712-2EC83B1E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14992"/>
        <c:axId val="-207229836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5.2295899563073878</c:v>
                  </c:pt>
                  <c:pt idx="1">
                    <c:v>5.0239426748321883</c:v>
                  </c:pt>
                  <c:pt idx="2">
                    <c:v>4.9687635394644323</c:v>
                  </c:pt>
                  <c:pt idx="3">
                    <c:v>4.9188413269793516</c:v>
                  </c:pt>
                  <c:pt idx="4">
                    <c:v>4.7624690141890804</c:v>
                  </c:pt>
                  <c:pt idx="5">
                    <c:v>4.6670535553911199</c:v>
                  </c:pt>
                  <c:pt idx="6">
                    <c:v>4.620606020859169</c:v>
                  </c:pt>
                  <c:pt idx="7">
                    <c:v>4.5235494912734175</c:v>
                  </c:pt>
                  <c:pt idx="8">
                    <c:v>4.4070020043865039</c:v>
                  </c:pt>
                  <c:pt idx="9">
                    <c:v>4.1544821846076347</c:v>
                  </c:pt>
                  <c:pt idx="10">
                    <c:v>3.2451673471657991</c:v>
                  </c:pt>
                  <c:pt idx="11">
                    <c:v>2.7666164654080019</c:v>
                  </c:pt>
                  <c:pt idx="12">
                    <c:v>2.1572873913525963</c:v>
                  </c:pt>
                  <c:pt idx="13">
                    <c:v>1.1466133708544577</c:v>
                  </c:pt>
                  <c:pt idx="14">
                    <c:v>0.32102267140430368</c:v>
                  </c:pt>
                  <c:pt idx="15">
                    <c:v>8.1649658092772595E-2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5.2295899563073878</c:v>
                  </c:pt>
                  <c:pt idx="1">
                    <c:v>5.0239426748321883</c:v>
                  </c:pt>
                  <c:pt idx="2">
                    <c:v>4.9687635394644323</c:v>
                  </c:pt>
                  <c:pt idx="3">
                    <c:v>4.9188413269793516</c:v>
                  </c:pt>
                  <c:pt idx="4">
                    <c:v>4.7624690141890804</c:v>
                  </c:pt>
                  <c:pt idx="5">
                    <c:v>4.6670535553911199</c:v>
                  </c:pt>
                  <c:pt idx="6">
                    <c:v>4.620606020859169</c:v>
                  </c:pt>
                  <c:pt idx="7">
                    <c:v>4.5235494912734175</c:v>
                  </c:pt>
                  <c:pt idx="8">
                    <c:v>4.4070020043865039</c:v>
                  </c:pt>
                  <c:pt idx="9">
                    <c:v>4.1544821846076347</c:v>
                  </c:pt>
                  <c:pt idx="10">
                    <c:v>3.2451673471657991</c:v>
                  </c:pt>
                  <c:pt idx="11">
                    <c:v>2.7666164654080019</c:v>
                  </c:pt>
                  <c:pt idx="12">
                    <c:v>2.1572873913525963</c:v>
                  </c:pt>
                  <c:pt idx="13">
                    <c:v>1.1466133708544577</c:v>
                  </c:pt>
                  <c:pt idx="14">
                    <c:v>0.32102267140430368</c:v>
                  </c:pt>
                  <c:pt idx="15">
                    <c:v>8.1649658092772595E-2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1628.95</c:v>
                </c:pt>
                <c:pt idx="1">
                  <c:v>1503.9333333333334</c:v>
                </c:pt>
                <c:pt idx="2">
                  <c:v>1470.8833333333334</c:v>
                </c:pt>
                <c:pt idx="3">
                  <c:v>1443.1</c:v>
                </c:pt>
                <c:pt idx="4">
                  <c:v>1352.8</c:v>
                </c:pt>
                <c:pt idx="5">
                  <c:v>1300.6500000000001</c:v>
                </c:pt>
                <c:pt idx="6">
                  <c:v>1276.3</c:v>
                </c:pt>
                <c:pt idx="7">
                  <c:v>1224.0166666666667</c:v>
                </c:pt>
                <c:pt idx="8">
                  <c:v>1162.8666666666666</c:v>
                </c:pt>
                <c:pt idx="9">
                  <c:v>1033.5833333333333</c:v>
                </c:pt>
                <c:pt idx="10">
                  <c:v>630.20000000000005</c:v>
                </c:pt>
                <c:pt idx="11">
                  <c:v>458.21666666666664</c:v>
                </c:pt>
                <c:pt idx="12">
                  <c:v>278.39999999999998</c:v>
                </c:pt>
                <c:pt idx="13">
                  <c:v>78.349999999999994</c:v>
                </c:pt>
                <c:pt idx="14">
                  <c:v>5.7833333333333332</c:v>
                </c:pt>
                <c:pt idx="15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5-0745-B712-2EC83B1E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03280"/>
        <c:axId val="-2074323616"/>
      </c:scatterChart>
      <c:valAx>
        <c:axId val="-213231499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98368"/>
        <c:crosses val="autoZero"/>
        <c:crossBetween val="midCat"/>
      </c:valAx>
      <c:valAx>
        <c:axId val="-207229836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14992"/>
        <c:crosses val="autoZero"/>
        <c:crossBetween val="midCat"/>
      </c:valAx>
      <c:valAx>
        <c:axId val="-20743236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34803280"/>
        <c:crosses val="max"/>
        <c:crossBetween val="midCat"/>
      </c:valAx>
      <c:valAx>
        <c:axId val="-213480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32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20_QC5_20180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3.5686297649999989E-12</v>
          </cell>
          <cell r="B7">
            <v>7.0611187083288031E-14</v>
          </cell>
          <cell r="C7">
            <v>-5.3728400550000027E-12</v>
          </cell>
          <cell r="D7">
            <v>9.6241485221350463E-14</v>
          </cell>
        </row>
      </sheetData>
      <sheetData sheetId="2">
        <row r="7">
          <cell r="A7">
            <v>3.3389823639999997E-12</v>
          </cell>
          <cell r="B7">
            <v>7.8675079629884438E-14</v>
          </cell>
          <cell r="C7">
            <v>-9.722498365000002E-12</v>
          </cell>
          <cell r="D7">
            <v>1.105968936675293E-13</v>
          </cell>
        </row>
      </sheetData>
      <sheetData sheetId="3">
        <row r="7">
          <cell r="A7">
            <v>2.6921042395000018E-12</v>
          </cell>
          <cell r="B7">
            <v>7.6360300684515142E-14</v>
          </cell>
          <cell r="C7">
            <v>-1.4051693700000008E-11</v>
          </cell>
          <cell r="D7">
            <v>1.3311825577314019E-13</v>
          </cell>
        </row>
      </sheetData>
      <sheetData sheetId="4">
        <row r="7">
          <cell r="A7">
            <v>3.7164226885000003E-12</v>
          </cell>
          <cell r="B7">
            <v>7.1786114419331341E-14</v>
          </cell>
          <cell r="C7">
            <v>-2.0896777999999992E-11</v>
          </cell>
          <cell r="D7">
            <v>1.669028265628036E-13</v>
          </cell>
        </row>
      </sheetData>
      <sheetData sheetId="5">
        <row r="7">
          <cell r="A7">
            <v>2.8603607755000014E-12</v>
          </cell>
          <cell r="B7">
            <v>8.4544891115574164E-14</v>
          </cell>
          <cell r="C7">
            <v>-3.0793216650000018E-11</v>
          </cell>
          <cell r="D7">
            <v>2.3483515593232672E-13</v>
          </cell>
        </row>
      </sheetData>
      <sheetData sheetId="6">
        <row r="7">
          <cell r="A7">
            <v>2.4920153685000005E-12</v>
          </cell>
          <cell r="B7">
            <v>8.1930661330548495E-14</v>
          </cell>
          <cell r="C7">
            <v>-4.515186444999997E-11</v>
          </cell>
          <cell r="D7">
            <v>3.1943671601352596E-13</v>
          </cell>
        </row>
      </sheetData>
      <sheetData sheetId="7">
        <row r="7">
          <cell r="A7">
            <v>2.7205259770000008E-12</v>
          </cell>
          <cell r="B7">
            <v>7.6901675050493447E-14</v>
          </cell>
          <cell r="C7">
            <v>-6.4255800850000017E-11</v>
          </cell>
          <cell r="D7">
            <v>4.7534983811461064E-13</v>
          </cell>
        </row>
      </sheetData>
      <sheetData sheetId="8">
        <row r="7">
          <cell r="A7">
            <v>2.8092016864999992E-12</v>
          </cell>
          <cell r="B7">
            <v>8.4614578941797938E-14</v>
          </cell>
          <cell r="C7">
            <v>-9.3333483800000004E-11</v>
          </cell>
          <cell r="D7">
            <v>6.2417200097300643E-13</v>
          </cell>
        </row>
      </sheetData>
      <sheetData sheetId="9">
        <row r="7">
          <cell r="A7">
            <v>1.1391420374999995E-12</v>
          </cell>
          <cell r="B7">
            <v>8.7943211099916363E-14</v>
          </cell>
          <cell r="C7">
            <v>-1.3257249915000009E-10</v>
          </cell>
          <cell r="D7">
            <v>8.491660883769238E-13</v>
          </cell>
        </row>
      </sheetData>
      <sheetData sheetId="10">
        <row r="7">
          <cell r="A7">
            <v>1.4176747915E-12</v>
          </cell>
          <cell r="B7">
            <v>9.4685766218193553E-14</v>
          </cell>
          <cell r="C7">
            <v>-1.9327444250000001E-10</v>
          </cell>
          <cell r="D7">
            <v>1.1128651158618592E-12</v>
          </cell>
        </row>
      </sheetData>
      <sheetData sheetId="11">
        <row r="7">
          <cell r="A7">
            <v>1.2357759040000003E-12</v>
          </cell>
          <cell r="B7">
            <v>1.1710409538339302E-13</v>
          </cell>
          <cell r="C7">
            <v>-2.8061890500000004E-10</v>
          </cell>
          <cell r="D7">
            <v>1.790163299470955E-12</v>
          </cell>
        </row>
      </sheetData>
      <sheetData sheetId="12">
        <row r="7">
          <cell r="A7">
            <v>-4.5474549999999906E-15</v>
          </cell>
          <cell r="B7">
            <v>1.1794830374414395E-13</v>
          </cell>
          <cell r="C7">
            <v>-4.012576940000002E-10</v>
          </cell>
          <cell r="D7">
            <v>2.7042879080459123E-12</v>
          </cell>
        </row>
      </sheetData>
      <sheetData sheetId="13">
        <row r="7">
          <cell r="A7">
            <v>-4.2405189750000011E-13</v>
          </cell>
          <cell r="B7">
            <v>1.397790637536004E-13</v>
          </cell>
          <cell r="C7">
            <v>-5.796232464999997E-10</v>
          </cell>
          <cell r="D7">
            <v>3.9227935016923886E-12</v>
          </cell>
        </row>
      </sheetData>
      <sheetData sheetId="14">
        <row r="7">
          <cell r="A7">
            <v>-2.5295321379999996E-12</v>
          </cell>
          <cell r="B7">
            <v>2.4794603059409162E-13</v>
          </cell>
          <cell r="C7">
            <v>-8.4927591849999989E-10</v>
          </cell>
          <cell r="D7">
            <v>5.9054169421813091E-12</v>
          </cell>
        </row>
      </sheetData>
      <sheetData sheetId="15">
        <row r="7">
          <cell r="A7">
            <v>-3.0001955795000018E-12</v>
          </cell>
          <cell r="B7">
            <v>1.8548203852760078E-13</v>
          </cell>
          <cell r="C7">
            <v>-1.2038106079999999E-9</v>
          </cell>
          <cell r="D7">
            <v>7.4309394195235352E-12</v>
          </cell>
        </row>
      </sheetData>
      <sheetData sheetId="16">
        <row r="7">
          <cell r="A7">
            <v>-8.9994500599999985E-12</v>
          </cell>
          <cell r="B7">
            <v>2.6942469287272191E-13</v>
          </cell>
          <cell r="C7">
            <v>-1.7110232599999996E-9</v>
          </cell>
          <cell r="D7">
            <v>1.1441569863713775E-11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3899</v>
      </c>
      <c r="G6" s="14">
        <v>700</v>
      </c>
      <c r="H6" s="15"/>
      <c r="I6" s="16">
        <v>961</v>
      </c>
      <c r="J6" s="17">
        <v>22.3</v>
      </c>
      <c r="K6" s="18">
        <v>359</v>
      </c>
      <c r="L6" s="12">
        <f>SQRT(K6)</f>
        <v>18.947295321496416</v>
      </c>
      <c r="M6" s="14">
        <v>98096</v>
      </c>
      <c r="N6" s="23">
        <f>SQRT(M6)</f>
        <v>313.20280969365518</v>
      </c>
      <c r="O6" s="41">
        <f>'[1]700uA'!A7</f>
        <v>-8.9994500599999985E-12</v>
      </c>
      <c r="P6" s="12">
        <f>'[1]700uA'!B7</f>
        <v>2.6942469287272191E-13</v>
      </c>
      <c r="Q6" s="42">
        <f>'[1]700uA'!C7</f>
        <v>-1.7110232599999996E-9</v>
      </c>
      <c r="R6" s="42">
        <f>'[1]700uA'!D7</f>
        <v>1.1441569863713775E-11</v>
      </c>
    </row>
    <row r="7" spans="1:18">
      <c r="A7" s="9" t="s">
        <v>3</v>
      </c>
      <c r="B7" s="11">
        <v>4</v>
      </c>
      <c r="C7"/>
      <c r="D7"/>
      <c r="E7" s="44"/>
      <c r="F7" s="13">
        <v>3847</v>
      </c>
      <c r="G7" s="14">
        <v>690</v>
      </c>
      <c r="H7" s="15"/>
      <c r="I7" s="16"/>
      <c r="J7" s="17"/>
      <c r="K7" s="18">
        <v>314</v>
      </c>
      <c r="L7" s="12">
        <f t="shared" ref="L7:L21" si="0">SQRT(K7)</f>
        <v>17.720045146669349</v>
      </c>
      <c r="M7" s="18">
        <v>90550</v>
      </c>
      <c r="N7" s="23">
        <f t="shared" ref="N7:N21" si="1">SQRT(M7)</f>
        <v>300.91527046662156</v>
      </c>
      <c r="O7" s="41">
        <f>'[1]690uA'!A7</f>
        <v>-3.0001955795000018E-12</v>
      </c>
      <c r="P7" s="42">
        <f>'[1]690uA'!B7</f>
        <v>1.8548203852760078E-13</v>
      </c>
      <c r="Q7" s="42">
        <f>'[1]690uA'!C7</f>
        <v>-1.2038106079999999E-9</v>
      </c>
      <c r="R7" s="42">
        <f>'[1]690uA'!D7</f>
        <v>7.4309394195235352E-12</v>
      </c>
    </row>
    <row r="8" spans="1:18">
      <c r="A8" s="9" t="s">
        <v>28</v>
      </c>
      <c r="B8" s="11">
        <v>500</v>
      </c>
      <c r="C8"/>
      <c r="D8"/>
      <c r="E8" s="44"/>
      <c r="F8" s="13">
        <v>3790</v>
      </c>
      <c r="G8" s="14">
        <v>680</v>
      </c>
      <c r="H8" s="15"/>
      <c r="I8" s="16"/>
      <c r="J8" s="17"/>
      <c r="K8" s="18">
        <v>313</v>
      </c>
      <c r="L8" s="12">
        <f t="shared" si="0"/>
        <v>17.691806012954132</v>
      </c>
      <c r="M8" s="14">
        <v>88566</v>
      </c>
      <c r="N8" s="23">
        <f t="shared" si="1"/>
        <v>297.60040322553328</v>
      </c>
      <c r="O8" s="41">
        <f>'[1]680uA'!A7</f>
        <v>-2.5295321379999996E-12</v>
      </c>
      <c r="P8" s="42">
        <f>'[1]680uA'!B7</f>
        <v>2.4794603059409162E-13</v>
      </c>
      <c r="Q8" s="42">
        <f>'[1]680uA'!C7</f>
        <v>-8.4927591849999989E-10</v>
      </c>
      <c r="R8" s="42">
        <f>'[1]680uA'!D7</f>
        <v>5.9054169421813091E-12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>
        <v>3735</v>
      </c>
      <c r="G9" s="14">
        <v>670</v>
      </c>
      <c r="H9" s="15"/>
      <c r="I9" s="16"/>
      <c r="J9" s="17"/>
      <c r="K9" s="18">
        <v>258</v>
      </c>
      <c r="L9" s="12">
        <f t="shared" si="0"/>
        <v>16.06237840420901</v>
      </c>
      <c r="M9" s="14">
        <v>86844</v>
      </c>
      <c r="N9" s="23">
        <f t="shared" si="1"/>
        <v>294.69306065803448</v>
      </c>
      <c r="O9" s="41">
        <f>'[1]670uA'!A7</f>
        <v>-4.2405189750000011E-13</v>
      </c>
      <c r="P9" s="42">
        <f>'[1]670uA'!B7</f>
        <v>1.397790637536004E-13</v>
      </c>
      <c r="Q9" s="42">
        <f>'[1]670uA'!C7</f>
        <v>-5.796232464999997E-10</v>
      </c>
      <c r="R9" s="42">
        <f>'[1]670uA'!D7</f>
        <v>3.9227935016923886E-12</v>
      </c>
    </row>
    <row r="10" spans="1:18">
      <c r="A10" s="54" t="s">
        <v>23</v>
      </c>
      <c r="B10" s="55"/>
      <c r="C10" s="4"/>
      <c r="D10" s="6"/>
      <c r="E10" s="44"/>
      <c r="F10" s="13">
        <v>3679</v>
      </c>
      <c r="G10" s="14">
        <v>660</v>
      </c>
      <c r="H10" s="15"/>
      <c r="I10" s="16"/>
      <c r="J10" s="17"/>
      <c r="K10" s="18">
        <v>242</v>
      </c>
      <c r="L10" s="12">
        <f t="shared" si="0"/>
        <v>15.556349186104045</v>
      </c>
      <c r="M10" s="14">
        <v>81410</v>
      </c>
      <c r="N10" s="23">
        <f t="shared" si="1"/>
        <v>285.32437680646916</v>
      </c>
      <c r="O10" s="41">
        <f>'[1]660uA'!A7</f>
        <v>-4.5474549999999906E-15</v>
      </c>
      <c r="P10" s="42">
        <f>'[1]660uA'!B7</f>
        <v>1.1794830374414395E-13</v>
      </c>
      <c r="Q10" s="42">
        <f>'[1]660uA'!C7</f>
        <v>-4.012576940000002E-10</v>
      </c>
      <c r="R10" s="42">
        <f>'[1]660uA'!D7</f>
        <v>2.7042879080459123E-12</v>
      </c>
    </row>
    <row r="11" spans="1:18">
      <c r="A11" s="56"/>
      <c r="B11" s="57"/>
      <c r="C11" s="4"/>
      <c r="D11" s="6"/>
      <c r="E11" s="44"/>
      <c r="F11" s="13">
        <v>3624</v>
      </c>
      <c r="G11" s="14">
        <v>650</v>
      </c>
      <c r="H11" s="15"/>
      <c r="I11" s="16"/>
      <c r="J11" s="17"/>
      <c r="K11" s="18">
        <v>187</v>
      </c>
      <c r="L11" s="12">
        <f t="shared" si="0"/>
        <v>13.674794331177344</v>
      </c>
      <c r="M11" s="14">
        <v>78226</v>
      </c>
      <c r="N11" s="23">
        <f t="shared" si="1"/>
        <v>279.68911312383972</v>
      </c>
      <c r="O11" s="41">
        <f>'[1]650uA'!A7</f>
        <v>1.2357759040000003E-12</v>
      </c>
      <c r="P11" s="42">
        <f>'[1]650uA'!B7</f>
        <v>1.1710409538339302E-13</v>
      </c>
      <c r="Q11" s="42">
        <f>'[1]650uA'!C7</f>
        <v>-2.8061890500000004E-10</v>
      </c>
      <c r="R11" s="42">
        <f>'[1]650uA'!D7</f>
        <v>1.790163299470955E-12</v>
      </c>
    </row>
    <row r="12" spans="1:18">
      <c r="A12" s="9" t="s">
        <v>57</v>
      </c>
      <c r="B12" s="11" t="s">
        <v>97</v>
      </c>
      <c r="C12" s="4"/>
      <c r="D12" s="6"/>
      <c r="E12" s="44"/>
      <c r="F12" s="13">
        <v>3567</v>
      </c>
      <c r="G12" s="14">
        <v>640</v>
      </c>
      <c r="H12" s="15"/>
      <c r="I12" s="16"/>
      <c r="J12" s="17"/>
      <c r="K12" s="18">
        <v>141</v>
      </c>
      <c r="L12" s="12">
        <f t="shared" si="0"/>
        <v>11.874342087037917</v>
      </c>
      <c r="M12" s="14">
        <v>76719</v>
      </c>
      <c r="N12" s="23">
        <f>SQRT(M12)</f>
        <v>276.981948870319</v>
      </c>
      <c r="O12" s="41">
        <f>'[1]640uA'!A7</f>
        <v>1.4176747915E-12</v>
      </c>
      <c r="P12" s="42">
        <f>'[1]640uA'!B7</f>
        <v>9.4685766218193553E-14</v>
      </c>
      <c r="Q12" s="42">
        <f>'[1]640uA'!C7</f>
        <v>-1.9327444250000001E-10</v>
      </c>
      <c r="R12" s="42">
        <f>'[1]640uA'!D7</f>
        <v>1.1128651158618592E-12</v>
      </c>
    </row>
    <row r="13" spans="1:18">
      <c r="A13" s="9" t="s">
        <v>45</v>
      </c>
      <c r="B13" s="11" t="s">
        <v>98</v>
      </c>
      <c r="C13" s="4"/>
      <c r="D13" s="6"/>
      <c r="E13" s="44"/>
      <c r="F13" s="13">
        <v>3512</v>
      </c>
      <c r="G13" s="14">
        <v>630</v>
      </c>
      <c r="H13" s="15"/>
      <c r="I13" s="16"/>
      <c r="J13" s="17"/>
      <c r="K13" s="18">
        <v>112</v>
      </c>
      <c r="L13" s="12">
        <f t="shared" si="0"/>
        <v>10.583005244258363</v>
      </c>
      <c r="M13" s="14">
        <v>73553</v>
      </c>
      <c r="N13" s="23">
        <f t="shared" si="1"/>
        <v>271.2065633424088</v>
      </c>
      <c r="O13" s="41">
        <f>'[1]630uA'!A7</f>
        <v>1.1391420374999995E-12</v>
      </c>
      <c r="P13" s="42">
        <f>'[1]630uA'!B7</f>
        <v>8.7943211099916363E-14</v>
      </c>
      <c r="Q13" s="42">
        <f>'[1]630uA'!C7</f>
        <v>-1.3257249915000009E-10</v>
      </c>
      <c r="R13" s="42">
        <f>'[1]630uA'!D7</f>
        <v>8.491660883769238E-13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3454</v>
      </c>
      <c r="G14" s="14">
        <v>620</v>
      </c>
      <c r="H14" s="15"/>
      <c r="I14" s="16"/>
      <c r="J14" s="17"/>
      <c r="K14" s="18">
        <v>73</v>
      </c>
      <c r="L14" s="12">
        <f t="shared" si="0"/>
        <v>8.5440037453175304</v>
      </c>
      <c r="M14" s="14">
        <v>69845</v>
      </c>
      <c r="N14" s="23">
        <f t="shared" si="1"/>
        <v>264.28204630659269</v>
      </c>
      <c r="O14" s="41">
        <f>'[1]620uA'!A7</f>
        <v>2.8092016864999992E-12</v>
      </c>
      <c r="P14" s="42">
        <f>'[1]620uA'!B7</f>
        <v>8.4614578941797938E-14</v>
      </c>
      <c r="Q14" s="42">
        <f>'[1]620uA'!C7</f>
        <v>-9.3333483800000004E-11</v>
      </c>
      <c r="R14" s="42">
        <f>'[1]620uA'!D7</f>
        <v>6.2417200097300643E-13</v>
      </c>
    </row>
    <row r="15" spans="1:18">
      <c r="A15" s="9" t="s">
        <v>55</v>
      </c>
      <c r="B15" s="11" t="s">
        <v>100</v>
      </c>
      <c r="C15" s="4"/>
      <c r="D15" s="6"/>
      <c r="E15" s="44"/>
      <c r="F15" s="13">
        <v>3399</v>
      </c>
      <c r="G15" s="14">
        <v>610</v>
      </c>
      <c r="H15" s="15"/>
      <c r="I15" s="16"/>
      <c r="J15" s="17"/>
      <c r="K15" s="18">
        <v>60</v>
      </c>
      <c r="L15" s="12">
        <f t="shared" si="0"/>
        <v>7.745966692414834</v>
      </c>
      <c r="M15" s="14">
        <v>62075</v>
      </c>
      <c r="N15" s="23">
        <f t="shared" si="1"/>
        <v>249.14855006601985</v>
      </c>
      <c r="O15" s="41">
        <f>'[1]610uA'!A7</f>
        <v>2.7205259770000008E-12</v>
      </c>
      <c r="P15" s="42">
        <f>'[1]610uA'!B7</f>
        <v>7.6901675050493447E-14</v>
      </c>
      <c r="Q15" s="42">
        <f>'[1]610uA'!C7</f>
        <v>-6.4255800850000017E-11</v>
      </c>
      <c r="R15" s="42">
        <f>'[1]610uA'!D7</f>
        <v>4.7534983811461064E-13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3343</v>
      </c>
      <c r="G16" s="14">
        <v>600</v>
      </c>
      <c r="H16" s="15"/>
      <c r="I16" s="16"/>
      <c r="J16" s="17"/>
      <c r="K16" s="18">
        <v>50</v>
      </c>
      <c r="L16" s="12">
        <f t="shared" si="0"/>
        <v>7.0710678118654755</v>
      </c>
      <c r="M16" s="14">
        <v>37862</v>
      </c>
      <c r="N16" s="23">
        <f t="shared" si="1"/>
        <v>194.5816024191393</v>
      </c>
      <c r="O16" s="41">
        <f>'[1]600uA'!A7</f>
        <v>2.4920153685000005E-12</v>
      </c>
      <c r="P16" s="42">
        <f>'[1]600uA'!B7</f>
        <v>8.1930661330548495E-14</v>
      </c>
      <c r="Q16" s="42">
        <f>'[1]600uA'!C7</f>
        <v>-4.515186444999997E-11</v>
      </c>
      <c r="R16" s="42">
        <f>'[1]600uA'!D7</f>
        <v>3.1943671601352596E-13</v>
      </c>
    </row>
    <row r="17" spans="1:20">
      <c r="A17" s="9" t="s">
        <v>62</v>
      </c>
      <c r="B17" s="11">
        <v>5.5789999999999997</v>
      </c>
      <c r="C17" s="4"/>
      <c r="D17" s="6"/>
      <c r="E17" s="44"/>
      <c r="F17" s="13">
        <v>3288</v>
      </c>
      <c r="G17" s="14">
        <v>590</v>
      </c>
      <c r="H17" s="15"/>
      <c r="I17" s="16"/>
      <c r="J17" s="17"/>
      <c r="K17" s="18">
        <v>31</v>
      </c>
      <c r="L17" s="12">
        <f t="shared" si="0"/>
        <v>5.5677643628300215</v>
      </c>
      <c r="M17" s="14">
        <v>27524</v>
      </c>
      <c r="N17" s="23">
        <f t="shared" si="1"/>
        <v>165.90358645912391</v>
      </c>
      <c r="O17" s="41">
        <f>'[1]590uA'!A7</f>
        <v>2.8603607755000014E-12</v>
      </c>
      <c r="P17" s="42">
        <f>'[1]590uA'!B7</f>
        <v>8.4544891115574164E-14</v>
      </c>
      <c r="Q17" s="42">
        <f>'[1]590uA'!C7</f>
        <v>-3.0793216650000018E-11</v>
      </c>
      <c r="R17" s="42">
        <f>'[1]590uA'!D7</f>
        <v>2.3483515593232672E-13</v>
      </c>
    </row>
    <row r="18" spans="1:20" ht="14" customHeight="1">
      <c r="A18" s="9" t="s">
        <v>63</v>
      </c>
      <c r="B18" s="11">
        <v>4.5789999999999997</v>
      </c>
      <c r="C18" s="4"/>
      <c r="D18" s="6"/>
      <c r="E18" s="44"/>
      <c r="F18" s="13">
        <v>3235</v>
      </c>
      <c r="G18" s="14">
        <v>580</v>
      </c>
      <c r="H18" s="15"/>
      <c r="I18" s="16"/>
      <c r="J18" s="17"/>
      <c r="K18" s="18">
        <v>25</v>
      </c>
      <c r="L18" s="12">
        <f t="shared" si="0"/>
        <v>5</v>
      </c>
      <c r="M18" s="14">
        <v>16729</v>
      </c>
      <c r="N18" s="23">
        <f t="shared" si="1"/>
        <v>129.34063553268942</v>
      </c>
      <c r="O18" s="41">
        <f>'[1]580uA'!A7</f>
        <v>3.7164226885000003E-12</v>
      </c>
      <c r="P18" s="42">
        <f>'[1]580uA'!B7</f>
        <v>7.1786114419331341E-14</v>
      </c>
      <c r="Q18" s="42">
        <f>'[1]580uA'!C7</f>
        <v>-2.0896777999999992E-11</v>
      </c>
      <c r="R18" s="42">
        <f>'[1]580uA'!D7</f>
        <v>1.669028265628036E-13</v>
      </c>
    </row>
    <row r="19" spans="1:20" ht="15" customHeight="1">
      <c r="A19" s="9" t="s">
        <v>64</v>
      </c>
      <c r="B19" s="11">
        <v>1.1180000000000001</v>
      </c>
      <c r="C19" s="4"/>
      <c r="D19" s="6"/>
      <c r="E19" s="44"/>
      <c r="F19" s="13">
        <v>3179</v>
      </c>
      <c r="G19" s="14">
        <v>570</v>
      </c>
      <c r="H19" s="15"/>
      <c r="I19" s="16"/>
      <c r="J19" s="17"/>
      <c r="K19" s="18">
        <v>16</v>
      </c>
      <c r="L19" s="12">
        <f t="shared" si="0"/>
        <v>4</v>
      </c>
      <c r="M19" s="14">
        <v>4717</v>
      </c>
      <c r="N19" s="23">
        <f t="shared" si="1"/>
        <v>68.680419334771102</v>
      </c>
      <c r="O19" s="41">
        <f>'[1]570uA'!A7</f>
        <v>2.6921042395000018E-12</v>
      </c>
      <c r="P19" s="42">
        <f>'[1]570uA'!B7</f>
        <v>7.6360300684515142E-14</v>
      </c>
      <c r="Q19" s="42">
        <f>'[1]570uA'!C7</f>
        <v>-1.4051693700000008E-11</v>
      </c>
      <c r="R19" s="42">
        <f>'[1]570uA'!D7</f>
        <v>1.3311825577314019E-13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3124</v>
      </c>
      <c r="G20" s="14">
        <v>560</v>
      </c>
      <c r="H20" s="15"/>
      <c r="I20" s="16"/>
      <c r="J20" s="17"/>
      <c r="K20" s="18">
        <v>12</v>
      </c>
      <c r="L20" s="12">
        <f t="shared" si="0"/>
        <v>3.4641016151377544</v>
      </c>
      <c r="M20" s="14">
        <v>359</v>
      </c>
      <c r="N20" s="23">
        <f t="shared" si="1"/>
        <v>18.947295321496416</v>
      </c>
      <c r="O20" s="41">
        <f>'[1]560uA'!A7</f>
        <v>3.3389823639999997E-12</v>
      </c>
      <c r="P20" s="42">
        <f>'[1]560uA'!B7</f>
        <v>7.8675079629884438E-14</v>
      </c>
      <c r="Q20" s="42">
        <f>'[1]560uA'!C7</f>
        <v>-9.722498365000002E-12</v>
      </c>
      <c r="R20" s="42">
        <f>'[1]560uA'!D7</f>
        <v>1.105968936675293E-13</v>
      </c>
    </row>
    <row r="21" spans="1:20">
      <c r="A21" s="9" t="s">
        <v>66</v>
      </c>
      <c r="B21" s="11">
        <v>0.436</v>
      </c>
      <c r="C21" s="4"/>
      <c r="D21" s="6"/>
      <c r="E21" s="45"/>
      <c r="F21" s="13">
        <v>3067</v>
      </c>
      <c r="G21" s="14">
        <v>550</v>
      </c>
      <c r="H21" s="15"/>
      <c r="I21" s="16"/>
      <c r="J21" s="17"/>
      <c r="K21" s="18">
        <v>7</v>
      </c>
      <c r="L21" s="12">
        <f t="shared" si="0"/>
        <v>2.6457513110645907</v>
      </c>
      <c r="M21" s="14">
        <v>17</v>
      </c>
      <c r="N21" s="23">
        <f t="shared" si="1"/>
        <v>4.1231056256176606</v>
      </c>
      <c r="O21" s="41">
        <f>'[1]550uA'!A7</f>
        <v>3.5686297649999989E-12</v>
      </c>
      <c r="P21" s="42">
        <f>'[1]550uA'!B7</f>
        <v>7.0611187083288031E-14</v>
      </c>
      <c r="Q21" s="42">
        <f>'[1]550uA'!C7</f>
        <v>-5.3728400550000027E-12</v>
      </c>
      <c r="R21" s="42">
        <f>'[1]550uA'!D7</f>
        <v>9.6241485221350463E-14</v>
      </c>
      <c r="T21" s="2"/>
    </row>
    <row r="22" spans="1:20">
      <c r="A22" s="9" t="s">
        <v>67</v>
      </c>
      <c r="B22" s="11">
        <v>0.54800000000000004</v>
      </c>
      <c r="C22" s="4"/>
      <c r="D22" s="6"/>
    </row>
    <row r="23" spans="1:20">
      <c r="A23" s="9" t="s">
        <v>68</v>
      </c>
      <c r="B23" s="11">
        <v>0.871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0.623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3899</v>
      </c>
      <c r="G30" s="29">
        <f>E30*'Data Summary'!$B$18</f>
        <v>3205.2999999999997</v>
      </c>
      <c r="H30" s="31">
        <f>(M6-K6)/$B$42</f>
        <v>1628.95</v>
      </c>
      <c r="I30" s="32">
        <f>(1/$B$42)*SQRT(N6^2+L6^2)</f>
        <v>5.2295899563073878</v>
      </c>
      <c r="J30" s="33">
        <f>Q6-O6</f>
        <v>-1.7020238099399995E-9</v>
      </c>
      <c r="K30" s="33">
        <f>SQRT(P6^2+R6^2)</f>
        <v>1.1444741614006531E-11</v>
      </c>
      <c r="L30" s="32">
        <f>ABS(J30)/($H$30*$F$24*$L$24)</f>
        <v>18850.343419003359</v>
      </c>
      <c r="M30" s="33">
        <f>SQRT( ( 1 / ($H$30*$F$24*$L$24 ) )^2 * (K30^2+J30^2*( ($I$30/$H$30)^2+($F$25/$F$24)^2)))</f>
        <v>211.40229855890342</v>
      </c>
    </row>
    <row r="31" spans="1:20">
      <c r="A31" s="9" t="s">
        <v>27</v>
      </c>
      <c r="B31" s="11">
        <v>400</v>
      </c>
      <c r="E31" s="40">
        <f t="shared" ref="E31:E45" si="2">G7</f>
        <v>690</v>
      </c>
      <c r="F31" s="40">
        <f t="shared" ref="F31:F45" si="3">F7</f>
        <v>3847</v>
      </c>
      <c r="G31" s="40">
        <f>E31*'Data Summary'!$B$18</f>
        <v>3159.5099999999998</v>
      </c>
      <c r="H31" s="31">
        <f>(M7-K7)/$B$42</f>
        <v>1503.9333333333334</v>
      </c>
      <c r="I31" s="32">
        <f t="shared" ref="I31:I45" si="4">(1/$B$42)*SQRT(N7^2+L7^2)</f>
        <v>5.0239426748321883</v>
      </c>
      <c r="J31" s="33">
        <f t="shared" ref="J31:J45" si="5">Q7-O7</f>
        <v>-1.2008104124204999E-9</v>
      </c>
      <c r="K31" s="33">
        <f t="shared" ref="K31:K45" si="6">SQRT(P7^2+R7^2)</f>
        <v>7.4332539471785256E-12</v>
      </c>
      <c r="L31" s="32">
        <f>ABS(J31)/($H$30*$F$24*$L$24)</f>
        <v>13299.278496015542</v>
      </c>
      <c r="M31" s="33">
        <f t="shared" ref="M31:M45" si="7">SQRT( ( 1 / ($H$30*$F$24*$L$24 ) )^2 * (K31^2+J31^2*( ($I$30/$H$30)^2+($F$25/$F$24)^2)))</f>
        <v>145.00168786569614</v>
      </c>
    </row>
    <row r="32" spans="1:20">
      <c r="A32" s="54" t="s">
        <v>52</v>
      </c>
      <c r="B32" s="55"/>
      <c r="E32" s="40">
        <f t="shared" si="2"/>
        <v>680</v>
      </c>
      <c r="F32" s="40">
        <f t="shared" si="3"/>
        <v>3790</v>
      </c>
      <c r="G32" s="40">
        <f>E32*'Data Summary'!$B$18</f>
        <v>3113.72</v>
      </c>
      <c r="H32" s="31">
        <f t="shared" ref="H32:H45" si="8">(M8-K8)/$B$42</f>
        <v>1470.8833333333334</v>
      </c>
      <c r="I32" s="32">
        <f t="shared" si="4"/>
        <v>4.9687635394644323</v>
      </c>
      <c r="J32" s="33">
        <f t="shared" si="5"/>
        <v>-8.4674638636199984E-10</v>
      </c>
      <c r="K32" s="33">
        <f t="shared" si="6"/>
        <v>5.9106198063392145E-12</v>
      </c>
      <c r="L32" s="32">
        <f t="shared" ref="L32:L45" si="9">ABS(J32)/($H$30*$F$24*$L$24)</f>
        <v>9377.9300139675943</v>
      </c>
      <c r="M32" s="33">
        <f t="shared" si="7"/>
        <v>106.62922317108328</v>
      </c>
    </row>
    <row r="33" spans="1:14">
      <c r="A33" s="56"/>
      <c r="B33" s="57"/>
      <c r="E33" s="40">
        <f t="shared" si="2"/>
        <v>670</v>
      </c>
      <c r="F33" s="40">
        <f t="shared" si="3"/>
        <v>3735</v>
      </c>
      <c r="G33" s="40">
        <f>E33*'Data Summary'!$B$18</f>
        <v>3067.93</v>
      </c>
      <c r="H33" s="31">
        <f t="shared" si="8"/>
        <v>1443.1</v>
      </c>
      <c r="I33" s="32">
        <f t="shared" si="4"/>
        <v>4.9188413269793516</v>
      </c>
      <c r="J33" s="33">
        <f t="shared" si="5"/>
        <v>-5.7919919460249966E-10</v>
      </c>
      <c r="K33" s="33">
        <f t="shared" si="6"/>
        <v>3.9252830526707066E-12</v>
      </c>
      <c r="L33" s="32">
        <f t="shared" si="9"/>
        <v>6414.7773153961716</v>
      </c>
      <c r="M33" s="33">
        <f t="shared" si="7"/>
        <v>72.144201828025871</v>
      </c>
    </row>
    <row r="34" spans="1:14">
      <c r="A34" s="9" t="s">
        <v>56</v>
      </c>
      <c r="B34" s="11" t="s">
        <v>103</v>
      </c>
      <c r="E34" s="40">
        <f t="shared" si="2"/>
        <v>660</v>
      </c>
      <c r="F34" s="40">
        <f t="shared" si="3"/>
        <v>3679</v>
      </c>
      <c r="G34" s="40">
        <f>E34*'Data Summary'!$B$18</f>
        <v>3022.14</v>
      </c>
      <c r="H34" s="31">
        <f t="shared" si="8"/>
        <v>1352.8</v>
      </c>
      <c r="I34" s="32">
        <f t="shared" si="4"/>
        <v>4.7624690141890804</v>
      </c>
      <c r="J34" s="33">
        <f t="shared" si="5"/>
        <v>-4.0125314654500018E-10</v>
      </c>
      <c r="K34" s="33">
        <f t="shared" si="6"/>
        <v>2.7068588607386713E-12</v>
      </c>
      <c r="L34" s="32">
        <f t="shared" si="9"/>
        <v>4443.9799056604115</v>
      </c>
      <c r="M34" s="33">
        <f t="shared" si="7"/>
        <v>49.896412384695957</v>
      </c>
    </row>
    <row r="35" spans="1:14">
      <c r="A35" s="9" t="s">
        <v>20</v>
      </c>
      <c r="B35" s="11" t="s">
        <v>104</v>
      </c>
      <c r="E35" s="40">
        <f t="shared" si="2"/>
        <v>650</v>
      </c>
      <c r="F35" s="40">
        <f t="shared" si="3"/>
        <v>3624</v>
      </c>
      <c r="G35" s="40">
        <f>E35*'Data Summary'!$B$18</f>
        <v>2976.35</v>
      </c>
      <c r="H35" s="31">
        <f t="shared" si="8"/>
        <v>1300.6500000000001</v>
      </c>
      <c r="I35" s="32">
        <f t="shared" si="4"/>
        <v>4.6670535553911199</v>
      </c>
      <c r="J35" s="33">
        <f t="shared" si="5"/>
        <v>-2.8185468090400002E-10</v>
      </c>
      <c r="K35" s="33">
        <f t="shared" si="6"/>
        <v>1.7939894113200052E-12</v>
      </c>
      <c r="L35" s="32">
        <f t="shared" si="9"/>
        <v>3121.6117531759478</v>
      </c>
      <c r="M35" s="33">
        <f t="shared" si="7"/>
        <v>34.347491844493312</v>
      </c>
      <c r="N35" s="3"/>
    </row>
    <row r="36" spans="1:14">
      <c r="A36" s="9" t="s">
        <v>21</v>
      </c>
      <c r="B36" s="11" t="s">
        <v>105</v>
      </c>
      <c r="E36" s="40">
        <f t="shared" si="2"/>
        <v>640</v>
      </c>
      <c r="F36" s="40">
        <f t="shared" si="3"/>
        <v>3567</v>
      </c>
      <c r="G36" s="40">
        <f>E36*'Data Summary'!$B$18</f>
        <v>2930.56</v>
      </c>
      <c r="H36" s="31">
        <f t="shared" si="8"/>
        <v>1276.3</v>
      </c>
      <c r="I36" s="32">
        <f t="shared" si="4"/>
        <v>4.620606020859169</v>
      </c>
      <c r="J36" s="33">
        <f t="shared" si="5"/>
        <v>-1.946921172915E-10</v>
      </c>
      <c r="K36" s="33">
        <f t="shared" si="6"/>
        <v>1.1168859209545779E-12</v>
      </c>
      <c r="L36" s="32">
        <f t="shared" si="9"/>
        <v>2156.2643545198312</v>
      </c>
      <c r="M36" s="33">
        <f t="shared" si="7"/>
        <v>22.968594754693513</v>
      </c>
      <c r="N36" s="3"/>
    </row>
    <row r="37" spans="1:14">
      <c r="A37" s="9" t="s">
        <v>22</v>
      </c>
      <c r="B37" s="11" t="s">
        <v>106</v>
      </c>
      <c r="E37" s="40">
        <f t="shared" si="2"/>
        <v>630</v>
      </c>
      <c r="F37" s="40">
        <f t="shared" si="3"/>
        <v>3512</v>
      </c>
      <c r="G37" s="40">
        <f>E37*'Data Summary'!$B$18</f>
        <v>2884.77</v>
      </c>
      <c r="H37" s="31">
        <f t="shared" si="8"/>
        <v>1224.0166666666667</v>
      </c>
      <c r="I37" s="32">
        <f t="shared" si="4"/>
        <v>4.5235494912734175</v>
      </c>
      <c r="J37" s="33">
        <f t="shared" si="5"/>
        <v>-1.3371164118750009E-10</v>
      </c>
      <c r="K37" s="33">
        <f t="shared" si="6"/>
        <v>8.537078270860178E-13</v>
      </c>
      <c r="L37" s="32">
        <f t="shared" si="9"/>
        <v>1480.8901854268329</v>
      </c>
      <c r="M37" s="33">
        <f t="shared" si="7"/>
        <v>16.311358580426877</v>
      </c>
    </row>
    <row r="38" spans="1:14">
      <c r="A38" s="54" t="s">
        <v>11</v>
      </c>
      <c r="B38" s="55"/>
      <c r="E38" s="40">
        <f t="shared" si="2"/>
        <v>620</v>
      </c>
      <c r="F38" s="40">
        <f t="shared" si="3"/>
        <v>3454</v>
      </c>
      <c r="G38" s="40">
        <f>E38*'Data Summary'!$B$18</f>
        <v>2838.98</v>
      </c>
      <c r="H38" s="31">
        <f t="shared" si="8"/>
        <v>1162.8666666666666</v>
      </c>
      <c r="I38" s="32">
        <f t="shared" si="4"/>
        <v>4.4070020043865039</v>
      </c>
      <c r="J38" s="33">
        <f t="shared" si="5"/>
        <v>-9.6142685486500005E-11</v>
      </c>
      <c r="K38" s="33">
        <f t="shared" si="6"/>
        <v>6.2988119020029841E-13</v>
      </c>
      <c r="L38" s="32">
        <f t="shared" si="9"/>
        <v>1064.8045156957257</v>
      </c>
      <c r="M38" s="33">
        <f t="shared" si="7"/>
        <v>11.832214493588722</v>
      </c>
    </row>
    <row r="39" spans="1:14">
      <c r="A39" s="65"/>
      <c r="B39" s="66"/>
      <c r="E39" s="40">
        <f t="shared" si="2"/>
        <v>610</v>
      </c>
      <c r="F39" s="40">
        <f t="shared" si="3"/>
        <v>3399</v>
      </c>
      <c r="G39" s="40">
        <f>E39*'Data Summary'!$B$18</f>
        <v>2793.19</v>
      </c>
      <c r="H39" s="31">
        <f t="shared" si="8"/>
        <v>1033.5833333333333</v>
      </c>
      <c r="I39" s="32">
        <f t="shared" si="4"/>
        <v>4.1544821846076347</v>
      </c>
      <c r="J39" s="33">
        <f t="shared" si="5"/>
        <v>-6.6976326827000012E-11</v>
      </c>
      <c r="K39" s="33">
        <f t="shared" si="6"/>
        <v>4.8153020281303041E-13</v>
      </c>
      <c r="L39" s="32">
        <f t="shared" si="9"/>
        <v>741.77972967185747</v>
      </c>
      <c r="M39" s="33">
        <f t="shared" si="7"/>
        <v>8.5303392272529059</v>
      </c>
      <c r="N39" s="3"/>
    </row>
    <row r="40" spans="1:14">
      <c r="A40" s="56"/>
      <c r="B40" s="57"/>
      <c r="E40" s="40">
        <f t="shared" si="2"/>
        <v>600</v>
      </c>
      <c r="F40" s="40">
        <f t="shared" si="3"/>
        <v>3343</v>
      </c>
      <c r="G40" s="40">
        <f>E40*'Data Summary'!$B$18</f>
        <v>2747.3999999999996</v>
      </c>
      <c r="H40" s="31">
        <f t="shared" si="8"/>
        <v>630.20000000000005</v>
      </c>
      <c r="I40" s="32">
        <f t="shared" si="4"/>
        <v>3.2451673471657991</v>
      </c>
      <c r="J40" s="33">
        <f t="shared" si="5"/>
        <v>-4.7643879818499972E-11</v>
      </c>
      <c r="K40" s="33">
        <f t="shared" si="6"/>
        <v>3.297763618023085E-13</v>
      </c>
      <c r="L40" s="32">
        <f t="shared" si="9"/>
        <v>527.66799803118397</v>
      </c>
      <c r="M40" s="33">
        <f t="shared" si="7"/>
        <v>5.9807424216983129</v>
      </c>
      <c r="N40" s="3"/>
    </row>
    <row r="41" spans="1:14">
      <c r="A41" s="9" t="s">
        <v>56</v>
      </c>
      <c r="B41" s="11" t="s">
        <v>107</v>
      </c>
      <c r="E41" s="40">
        <f t="shared" si="2"/>
        <v>590</v>
      </c>
      <c r="F41" s="40">
        <f t="shared" si="3"/>
        <v>3288</v>
      </c>
      <c r="G41" s="40">
        <f>E41*'Data Summary'!$B$18</f>
        <v>2701.6099999999997</v>
      </c>
      <c r="H41" s="31">
        <f t="shared" si="8"/>
        <v>458.21666666666664</v>
      </c>
      <c r="I41" s="32">
        <f t="shared" si="4"/>
        <v>2.7666164654080019</v>
      </c>
      <c r="J41" s="33">
        <f t="shared" si="5"/>
        <v>-3.3653577425500019E-11</v>
      </c>
      <c r="K41" s="33">
        <f t="shared" si="6"/>
        <v>2.4959044267660674E-13</v>
      </c>
      <c r="L41" s="32">
        <f t="shared" si="9"/>
        <v>372.72186678226183</v>
      </c>
      <c r="M41" s="33">
        <f t="shared" si="7"/>
        <v>4.3396125045483052</v>
      </c>
      <c r="N41" s="3"/>
    </row>
    <row r="42" spans="1:14">
      <c r="A42" s="9" t="s">
        <v>24</v>
      </c>
      <c r="B42" s="11">
        <v>60</v>
      </c>
      <c r="E42" s="40">
        <f t="shared" si="2"/>
        <v>580</v>
      </c>
      <c r="F42" s="40">
        <f t="shared" si="3"/>
        <v>3235</v>
      </c>
      <c r="G42" s="40">
        <f>E42*'Data Summary'!$B$18</f>
        <v>2655.8199999999997</v>
      </c>
      <c r="H42" s="31">
        <f t="shared" si="8"/>
        <v>278.39999999999998</v>
      </c>
      <c r="I42" s="32">
        <f t="shared" si="4"/>
        <v>2.1572873913525963</v>
      </c>
      <c r="J42" s="33">
        <f t="shared" si="5"/>
        <v>-2.4613200688499991E-11</v>
      </c>
      <c r="K42" s="33">
        <f t="shared" si="6"/>
        <v>1.816859921349982E-13</v>
      </c>
      <c r="L42" s="32">
        <f t="shared" si="9"/>
        <v>272.59741192188767</v>
      </c>
      <c r="M42" s="33">
        <f t="shared" si="7"/>
        <v>3.1678238549961728</v>
      </c>
      <c r="N42" s="3"/>
    </row>
    <row r="43" spans="1:14">
      <c r="A43" s="54" t="s">
        <v>12</v>
      </c>
      <c r="B43" s="55"/>
      <c r="E43" s="40">
        <f t="shared" si="2"/>
        <v>570</v>
      </c>
      <c r="F43" s="40">
        <f t="shared" si="3"/>
        <v>3179</v>
      </c>
      <c r="G43" s="40">
        <f>E43*'Data Summary'!$B$18</f>
        <v>2610.0299999999997</v>
      </c>
      <c r="H43" s="31">
        <f t="shared" si="8"/>
        <v>78.349999999999994</v>
      </c>
      <c r="I43" s="32">
        <f t="shared" si="4"/>
        <v>1.1466133708544577</v>
      </c>
      <c r="J43" s="33">
        <f t="shared" si="5"/>
        <v>-1.674379793950001E-11</v>
      </c>
      <c r="K43" s="33">
        <f t="shared" si="6"/>
        <v>1.5346454163979618E-13</v>
      </c>
      <c r="L43" s="32">
        <f t="shared" si="9"/>
        <v>185.44178962402566</v>
      </c>
      <c r="M43" s="33">
        <f t="shared" si="7"/>
        <v>2.3788782977545466</v>
      </c>
      <c r="N43" s="3"/>
    </row>
    <row r="44" spans="1:14">
      <c r="A44" s="56"/>
      <c r="B44" s="57"/>
      <c r="E44" s="40">
        <f t="shared" si="2"/>
        <v>560</v>
      </c>
      <c r="F44" s="40">
        <f t="shared" si="3"/>
        <v>3124</v>
      </c>
      <c r="G44" s="40">
        <f>E44*'Data Summary'!$B$18</f>
        <v>2564.2399999999998</v>
      </c>
      <c r="H44" s="31">
        <f t="shared" si="8"/>
        <v>5.7833333333333332</v>
      </c>
      <c r="I44" s="32">
        <f t="shared" si="4"/>
        <v>0.32102267140430368</v>
      </c>
      <c r="J44" s="33">
        <f t="shared" si="5"/>
        <v>-1.3061480729000002E-11</v>
      </c>
      <c r="K44" s="33">
        <f t="shared" si="6"/>
        <v>1.3572560938774762E-13</v>
      </c>
      <c r="L44" s="32">
        <f t="shared" si="9"/>
        <v>144.65919681289535</v>
      </c>
      <c r="M44" s="33">
        <f t="shared" si="7"/>
        <v>1.986288047107716</v>
      </c>
      <c r="N44" s="3"/>
    </row>
    <row r="45" spans="1:14">
      <c r="A45" s="9" t="s">
        <v>13</v>
      </c>
      <c r="B45" s="11" t="s">
        <v>108</v>
      </c>
      <c r="E45" s="40">
        <f t="shared" si="2"/>
        <v>550</v>
      </c>
      <c r="F45" s="40">
        <f t="shared" si="3"/>
        <v>3067</v>
      </c>
      <c r="G45" s="40">
        <f>E45*'Data Summary'!$B$18</f>
        <v>2518.4499999999998</v>
      </c>
      <c r="H45" s="31">
        <f t="shared" si="8"/>
        <v>0.16666666666666666</v>
      </c>
      <c r="I45" s="32">
        <f t="shared" si="4"/>
        <v>8.1649658092772595E-2</v>
      </c>
      <c r="J45" s="33">
        <f t="shared" si="5"/>
        <v>-8.9414698200000015E-12</v>
      </c>
      <c r="K45" s="33">
        <f t="shared" si="6"/>
        <v>1.1936650794474354E-13</v>
      </c>
      <c r="L45" s="32">
        <f t="shared" si="9"/>
        <v>99.029035782757916</v>
      </c>
      <c r="M45" s="33">
        <f t="shared" si="7"/>
        <v>1.5930213457651923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700,18850.3434190034,211.402298558903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690,13299.2784960155,145.001687865696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961</v>
      </c>
      <c r="L50" s="35" t="str">
        <f t="shared" si="10"/>
        <v>680,9377.93001396759,106.629223171083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670,6414.77731539617,72.1442018280259</v>
      </c>
    </row>
    <row r="52" spans="1:14">
      <c r="E52" s="8" t="s">
        <v>78</v>
      </c>
      <c r="F52" s="30">
        <f>EXP(INDEX(LINEST(LN(L30:L45),E30:E45),1,2))</f>
        <v>3.8264776198727967E-7</v>
      </c>
      <c r="L52" s="35" t="str">
        <f t="shared" si="10"/>
        <v>660,4443.97990566041,49.896412384696</v>
      </c>
    </row>
    <row r="53" spans="1:14">
      <c r="E53" s="8" t="s">
        <v>79</v>
      </c>
      <c r="F53" s="30">
        <f>INDEX(LINEST(LN(L30:L45),E30:E45),1)</f>
        <v>3.5126201155867912E-2</v>
      </c>
      <c r="L53" s="35" t="str">
        <f t="shared" si="10"/>
        <v>650,3121.61175317595,34.3474918444933</v>
      </c>
      <c r="N53" s="3"/>
    </row>
    <row r="54" spans="1:14">
      <c r="L54" s="35" t="str">
        <f t="shared" si="10"/>
        <v>640,2156.26435451983,22.9685947546935</v>
      </c>
      <c r="N54" s="3"/>
    </row>
    <row r="55" spans="1:14">
      <c r="L55" s="35" t="str">
        <f t="shared" si="10"/>
        <v>630,1480.89018542683,16.3113585804269</v>
      </c>
      <c r="N55" s="3"/>
    </row>
    <row r="56" spans="1:14">
      <c r="L56" s="35" t="str">
        <f t="shared" si="10"/>
        <v>620,1064.80451569573,11.8322144935887</v>
      </c>
      <c r="N56" s="3"/>
    </row>
    <row r="57" spans="1:14">
      <c r="L57" s="35" t="str">
        <f t="shared" si="10"/>
        <v>610,741.779729671857,8.53033922725291</v>
      </c>
      <c r="N57" s="3"/>
    </row>
    <row r="58" spans="1:14">
      <c r="L58" s="35" t="str">
        <f t="shared" si="10"/>
        <v>600,527.667998031184,5.98074242169831</v>
      </c>
      <c r="N58" s="3"/>
    </row>
    <row r="59" spans="1:14">
      <c r="L59" s="35" t="str">
        <f t="shared" si="10"/>
        <v>590,372.721866782262,4.33961250454831</v>
      </c>
      <c r="N59" s="3"/>
    </row>
    <row r="60" spans="1:14">
      <c r="L60" s="35" t="str">
        <f t="shared" si="10"/>
        <v>580,272.597411921888,3.16782385499617</v>
      </c>
    </row>
    <row r="61" spans="1:14">
      <c r="L61" s="35" t="str">
        <f t="shared" si="10"/>
        <v>570,185.441789624026,2.37887829775455</v>
      </c>
    </row>
    <row r="62" spans="1:14">
      <c r="L62" s="35" t="str">
        <f t="shared" si="10"/>
        <v>560,144.659196812895,1.98628804710772</v>
      </c>
    </row>
    <row r="63" spans="1:14">
      <c r="L63" s="35" t="str">
        <f t="shared" si="10"/>
        <v>550,99.0290357827579,1.59302134576519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2018-07-12T15:33:27Z</dcterms:modified>
</cp:coreProperties>
</file>