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FAEC0CC4-88DF-FD4A-82A8-CF6D7418A55B}" xr6:coauthVersionLast="34" xr6:coauthVersionMax="34" xr10:uidLastSave="{00000000-0000-0000-0000-000000000000}"/>
  <bookViews>
    <workbookView xWindow="0" yWindow="460" windowWidth="24880" windowHeight="1462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 s="1"/>
  <c r="I30" i="1"/>
  <c r="K31" i="1"/>
  <c r="I49" i="1"/>
  <c r="J32" i="1"/>
  <c r="L32" i="1" s="1"/>
  <c r="K32" i="1"/>
  <c r="J33" i="1"/>
  <c r="L33" i="1" s="1"/>
  <c r="K33" i="1"/>
  <c r="J34" i="1"/>
  <c r="L34" i="1" s="1"/>
  <c r="K34" i="1"/>
  <c r="J35" i="1"/>
  <c r="L35" i="1" s="1"/>
  <c r="K35" i="1"/>
  <c r="J36" i="1"/>
  <c r="L36" i="1" s="1"/>
  <c r="K36" i="1"/>
  <c r="J37" i="1"/>
  <c r="L37" i="1" s="1"/>
  <c r="K37" i="1"/>
  <c r="J38" i="1"/>
  <c r="L38" i="1" s="1"/>
  <c r="K38" i="1"/>
  <c r="J39" i="1"/>
  <c r="L39" i="1" s="1"/>
  <c r="K39" i="1"/>
  <c r="J40" i="1"/>
  <c r="L40" i="1" s="1"/>
  <c r="K40" i="1"/>
  <c r="J41" i="1"/>
  <c r="L41" i="1" s="1"/>
  <c r="K41" i="1"/>
  <c r="J42" i="1"/>
  <c r="L42" i="1" s="1"/>
  <c r="K42" i="1"/>
  <c r="J43" i="1"/>
  <c r="L43" i="1" s="1"/>
  <c r="K43" i="1"/>
  <c r="J44" i="1"/>
  <c r="L44" i="1" s="1"/>
  <c r="K44" i="1"/>
  <c r="J45" i="1"/>
  <c r="L45" i="1" s="1"/>
  <c r="K45" i="1"/>
  <c r="K30" i="1"/>
  <c r="J30" i="1"/>
  <c r="M30" i="1"/>
  <c r="L30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  <c r="M42" i="1" l="1"/>
  <c r="M38" i="1"/>
  <c r="M34" i="1"/>
  <c r="L48" i="1"/>
  <c r="M31" i="1"/>
  <c r="L49" i="1" s="1"/>
  <c r="M44" i="1"/>
  <c r="M40" i="1"/>
  <c r="L58" i="1" s="1"/>
  <c r="M36" i="1"/>
  <c r="M32" i="1"/>
  <c r="L60" i="1"/>
  <c r="L56" i="1"/>
  <c r="L52" i="1"/>
  <c r="L62" i="1"/>
  <c r="L54" i="1"/>
  <c r="L50" i="1"/>
  <c r="M45" i="1"/>
  <c r="L63" i="1" s="1"/>
  <c r="M43" i="1"/>
  <c r="L61" i="1" s="1"/>
  <c r="M41" i="1"/>
  <c r="L59" i="1" s="1"/>
  <c r="M39" i="1"/>
  <c r="L57" i="1" s="1"/>
  <c r="M37" i="1"/>
  <c r="L55" i="1" s="1"/>
  <c r="M35" i="1"/>
  <c r="L53" i="1" s="1"/>
  <c r="M33" i="1"/>
  <c r="L5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<sst xmlns="http://schemas.openxmlformats.org/spreadsheetml/2006/main" count="456" uniqueCount="110">
  <si>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</si>
  <si>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</si>
  <si>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</si>
  <si>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</si>
  <si>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</si>
  <si>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</si>
  <si>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</si>
  <si>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</si>
  <si>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</si>
  <si>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</si>
  <si>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</si>
  <si>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</si>
  <si>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</si>
  <si>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</si>
  <si>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</si>
  <si>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</si>
  <si>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</si>
  <si>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</si>
  <si>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</si>
  <si>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</si>
  <si>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</si>
  <si>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</si>
  <si>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</si>
  <si>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</si>
  <si>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</si>
  <si>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</si>
  <si>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</si>
  <si>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</si>
  <si>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</si>
  <si>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</si>
  <si>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</si>
  <si>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</si>
  <si>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</si>
  <si>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</si>
  <si>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</si>
  <si>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</si>
  <si>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</si>
  <si>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</si>
  <si>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</si>
  <si>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</si>
  <si>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</si>
  <si>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</si>
  <si>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</si>
  <si>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</si>
  <si>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</si>
  <si>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</si>
  <si>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</si>
  <si>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</si>
  <si>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</si>
  <si>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</si>
  <si>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</si>
  <si>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</si>
  <si>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</si>
  <si>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</si>
  <si>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</si>
  <si>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</si>
  <si>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</si>
  <si>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</si>
  <si>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</si>
  <si>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</si>
  <si>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</si>
  <si>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</si>
  <si>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</si>
  <si>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</si>
  <si>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</si>
  <si>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</si>
  <si>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</si>
  <si>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</si>
  <si>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</si>
  <si>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</si>
  <si>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</si>
  <si>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</si>
  <si>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</si>
  <si>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</si>
  <si>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</si>
  <si>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</si>
  <si>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</si>
  <si>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</si>
  <si>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</si>
  <si>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</si>
  <si>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</si>
  <si>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</si>
  <si>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</si>
  <si>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</si>
  <si>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</si>
  <si>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</si>
  <si>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</si>
  <si>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</si>
  <si>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</si>
  <si>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</si>
  <si>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</si>
  <si>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</si>
  <si>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</si>
  <si>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</si>
  <si>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</si>
  <si>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</si>
  <si>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474 Timing Filter Amp - ORTEC</t>
  </si>
  <si>
    <t>GE11-X-L-CERN-0011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</si>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</sst>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4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Protection="1">
      <protection locked="0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Protection="1"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144.72308118633052</c:v>
                  </c:pt>
                  <c:pt idx="1">
                    <c:v>101.80824404768876</c:v>
                  </c:pt>
                  <c:pt idx="2">
                    <c:v>71.745169241985622</c:v>
                  </c:pt>
                  <c:pt idx="3">
                    <c:v>47.908240565071168</c:v>
                  </c:pt>
                  <c:pt idx="4">
                    <c:v>34.288844479651758</c:v>
                  </c:pt>
                  <c:pt idx="5">
                    <c:v>23.360167885221809</c:v>
                  </c:pt>
                  <c:pt idx="6">
                    <c:v>16.924330530346285</c:v>
                  </c:pt>
                  <c:pt idx="7">
                    <c:v>12.121391708454128</c:v>
                  </c:pt>
                  <c:pt idx="8">
                    <c:v>8.5524205083192193</c:v>
                  </c:pt>
                  <c:pt idx="9">
                    <c:v>6.1385121870543431</c:v>
                  </c:pt>
                  <c:pt idx="10">
                    <c:v>4.8809859713381982</c:v>
                  </c:pt>
                  <c:pt idx="11">
                    <c:v>3.7562185416635567</c:v>
                  </c:pt>
                  <c:pt idx="12">
                    <c:v>3.0958444957356712</c:v>
                  </c:pt>
                  <c:pt idx="13">
                    <c:v>2.7968639102995017</c:v>
                  </c:pt>
                  <c:pt idx="14">
                    <c:v>2.5732952230794384</c:v>
                  </c:pt>
                  <c:pt idx="15">
                    <c:v>2.6441321746938091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144.72308118633052</c:v>
                  </c:pt>
                  <c:pt idx="1">
                    <c:v>101.80824404768876</c:v>
                  </c:pt>
                  <c:pt idx="2">
                    <c:v>71.745169241985622</c:v>
                  </c:pt>
                  <c:pt idx="3">
                    <c:v>47.908240565071168</c:v>
                  </c:pt>
                  <c:pt idx="4">
                    <c:v>34.288844479651758</c:v>
                  </c:pt>
                  <c:pt idx="5">
                    <c:v>23.360167885221809</c:v>
                  </c:pt>
                  <c:pt idx="6">
                    <c:v>16.924330530346285</c:v>
                  </c:pt>
                  <c:pt idx="7">
                    <c:v>12.121391708454128</c:v>
                  </c:pt>
                  <c:pt idx="8">
                    <c:v>8.5524205083192193</c:v>
                  </c:pt>
                  <c:pt idx="9">
                    <c:v>6.1385121870543431</c:v>
                  </c:pt>
                  <c:pt idx="10">
                    <c:v>4.8809859713381982</c:v>
                  </c:pt>
                  <c:pt idx="11">
                    <c:v>3.7562185416635567</c:v>
                  </c:pt>
                  <c:pt idx="12">
                    <c:v>3.0958444957356712</c:v>
                  </c:pt>
                  <c:pt idx="13">
                    <c:v>2.7968639102995017</c:v>
                  </c:pt>
                  <c:pt idx="14">
                    <c:v>2.5732952230794384</c:v>
                  </c:pt>
                  <c:pt idx="15">
                    <c:v>2.6441321746938091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12232.169141475291</c:v>
                </c:pt>
                <c:pt idx="1">
                  <c:v>8400.4795913754406</c:v>
                </c:pt>
                <c:pt idx="2">
                  <c:v>5924.1183815680861</c:v>
                </c:pt>
                <c:pt idx="3">
                  <c:v>4095.8304540980835</c:v>
                </c:pt>
                <c:pt idx="4">
                  <c:v>2854.7091054369098</c:v>
                </c:pt>
                <c:pt idx="5">
                  <c:v>2009.1416354531475</c:v>
                </c:pt>
                <c:pt idx="6">
                  <c:v>1401.8849008217212</c:v>
                </c:pt>
                <c:pt idx="7">
                  <c:v>1001.0151157572086</c:v>
                </c:pt>
                <c:pt idx="8">
                  <c:v>694.78533908613258</c:v>
                </c:pt>
                <c:pt idx="9">
                  <c:v>499.96324568922353</c:v>
                </c:pt>
                <c:pt idx="10">
                  <c:v>359.40292617728653</c:v>
                </c:pt>
                <c:pt idx="11">
                  <c:v>252.4204354382781</c:v>
                </c:pt>
                <c:pt idx="12">
                  <c:v>177.63023919291686</c:v>
                </c:pt>
                <c:pt idx="13">
                  <c:v>129.91438158113019</c:v>
                </c:pt>
                <c:pt idx="14">
                  <c:v>95.205513494176259</c:v>
                </c:pt>
                <c:pt idx="15">
                  <c:v>68.62601461961286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7-F24E-90BA-526BA0FB5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984416"/>
        <c:axId val="-207764278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4.9357820499333682</c:v>
                  </c:pt>
                  <c:pt idx="1">
                    <c:v>4.3436735604785044</c:v>
                  </c:pt>
                  <c:pt idx="2">
                    <c:v>4.2496078250429967</c:v>
                  </c:pt>
                  <c:pt idx="3">
                    <c:v>4.1514722957310246</c:v>
                  </c:pt>
                  <c:pt idx="4">
                    <c:v>4.0900285247579058</c:v>
                  </c:pt>
                  <c:pt idx="5">
                    <c:v>4.0424483780116338</c:v>
                  </c:pt>
                  <c:pt idx="6">
                    <c:v>3.9710759806939535</c:v>
                  </c:pt>
                  <c:pt idx="7">
                    <c:v>3.8790391135491844</c:v>
                  </c:pt>
                  <c:pt idx="8">
                    <c:v>3.6713228012681078</c:v>
                  </c:pt>
                  <c:pt idx="9">
                    <c:v>3.0874746962525861</c:v>
                  </c:pt>
                  <c:pt idx="10">
                    <c:v>2.4956072518638739</c:v>
                  </c:pt>
                  <c:pt idx="11">
                    <c:v>2.0555480480343382</c:v>
                  </c:pt>
                  <c:pt idx="12">
                    <c:v>1.2574224075906677</c:v>
                  </c:pt>
                  <c:pt idx="13">
                    <c:v>0.46517619123176207</c:v>
                  </c:pt>
                  <c:pt idx="14">
                    <c:v>0.19293061504650375</c:v>
                  </c:pt>
                  <c:pt idx="15">
                    <c:v>0.18708286933869708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4.9357820499333682</c:v>
                  </c:pt>
                  <c:pt idx="1">
                    <c:v>4.3436735604785044</c:v>
                  </c:pt>
                  <c:pt idx="2">
                    <c:v>4.2496078250429967</c:v>
                  </c:pt>
                  <c:pt idx="3">
                    <c:v>4.1514722957310246</c:v>
                  </c:pt>
                  <c:pt idx="4">
                    <c:v>4.0900285247579058</c:v>
                  </c:pt>
                  <c:pt idx="5">
                    <c:v>4.0424483780116338</c:v>
                  </c:pt>
                  <c:pt idx="6">
                    <c:v>3.9710759806939535</c:v>
                  </c:pt>
                  <c:pt idx="7">
                    <c:v>3.8790391135491844</c:v>
                  </c:pt>
                  <c:pt idx="8">
                    <c:v>3.6713228012681078</c:v>
                  </c:pt>
                  <c:pt idx="9">
                    <c:v>3.0874746962525861</c:v>
                  </c:pt>
                  <c:pt idx="10">
                    <c:v>2.4956072518638739</c:v>
                  </c:pt>
                  <c:pt idx="11">
                    <c:v>2.0555480480343382</c:v>
                  </c:pt>
                  <c:pt idx="12">
                    <c:v>1.2574224075906677</c:v>
                  </c:pt>
                  <c:pt idx="13">
                    <c:v>0.46517619123176207</c:v>
                  </c:pt>
                  <c:pt idx="14">
                    <c:v>0.19293061504650375</c:v>
                  </c:pt>
                  <c:pt idx="15">
                    <c:v>0.18708286933869708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1450.7166666666667</c:v>
                </c:pt>
                <c:pt idx="1">
                  <c:v>1119.3166666666666</c:v>
                </c:pt>
                <c:pt idx="2">
                  <c:v>1072.1166666666666</c:v>
                </c:pt>
                <c:pt idx="3">
                  <c:v>1023.45</c:v>
                </c:pt>
                <c:pt idx="4">
                  <c:v>994.56666666666672</c:v>
                </c:pt>
                <c:pt idx="5">
                  <c:v>973.38333333333333</c:v>
                </c:pt>
                <c:pt idx="6">
                  <c:v>939.56666666666672</c:v>
                </c:pt>
                <c:pt idx="7">
                  <c:v>897.31666666666672</c:v>
                </c:pt>
                <c:pt idx="8">
                  <c:v>804.31666666666672</c:v>
                </c:pt>
                <c:pt idx="9">
                  <c:v>567.51666666666665</c:v>
                </c:pt>
                <c:pt idx="10">
                  <c:v>370.41666666666669</c:v>
                </c:pt>
                <c:pt idx="11">
                  <c:v>250.55</c:v>
                </c:pt>
                <c:pt idx="12">
                  <c:v>92.233333333333334</c:v>
                </c:pt>
                <c:pt idx="13">
                  <c:v>10.283333333333333</c:v>
                </c:pt>
                <c:pt idx="14">
                  <c:v>-0.1</c:v>
                </c:pt>
                <c:pt idx="15">
                  <c:v>-3.3333333333333333E-2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77-F24E-90BA-526BA0FB5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329280"/>
        <c:axId val="-2107544640"/>
      </c:scatterChart>
      <c:valAx>
        <c:axId val="-2066984416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2784"/>
        <c:crosses val="autoZero"/>
        <c:crossBetween val="midCat"/>
      </c:valAx>
      <c:valAx>
        <c:axId val="-2077642784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984416"/>
        <c:crosses val="autoZero"/>
        <c:crossBetween val="midCat"/>
      </c:valAx>
      <c:valAx>
        <c:axId val="-21075446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56329280"/>
        <c:crosses val="max"/>
        <c:crossBetween val="midCat"/>
      </c:valAx>
      <c:valAx>
        <c:axId val="-205632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754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21_QC5_201802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9.1017686650000087E-12</v>
          </cell>
          <cell r="B7">
            <v>1.3672773060778793E-13</v>
          </cell>
          <cell r="C7">
            <v>3.5834091674999997E-12</v>
          </cell>
          <cell r="D7">
            <v>1.549873498693622E-13</v>
          </cell>
        </row>
      </sheetData>
      <sheetData sheetId="2">
        <row r="7">
          <cell r="A7">
            <v>8.9153219649999987E-12</v>
          </cell>
          <cell r="B7">
            <v>1.3087048489934146E-13</v>
          </cell>
          <cell r="C7">
            <v>1.2596500960000002E-12</v>
          </cell>
          <cell r="D7">
            <v>1.4455008426325567E-13</v>
          </cell>
        </row>
      </sheetData>
      <sheetData sheetId="3">
        <row r="7">
          <cell r="A7">
            <v>8.6322416450000003E-12</v>
          </cell>
          <cell r="B7">
            <v>1.2397713277838178E-13</v>
          </cell>
          <cell r="C7">
            <v>-1.8144419550000005E-12</v>
          </cell>
          <cell r="D7">
            <v>1.6211275790591255E-13</v>
          </cell>
        </row>
      </sheetData>
      <sheetData sheetId="4">
        <row r="7">
          <cell r="A7">
            <v>8.0774497249999999E-12</v>
          </cell>
          <cell r="B7">
            <v>1.3257007708644367E-13</v>
          </cell>
          <cell r="C7">
            <v>-6.206164483500001E-12</v>
          </cell>
          <cell r="D7">
            <v>1.6644454895350694E-13</v>
          </cell>
        </row>
      </sheetData>
      <sheetData sheetId="5">
        <row r="7">
          <cell r="A7">
            <v>7.8887297450000001E-12</v>
          </cell>
          <cell r="B7">
            <v>1.3544183502260798E-13</v>
          </cell>
          <cell r="C7">
            <v>-1.2408918530000001E-11</v>
          </cell>
          <cell r="D7">
            <v>1.9792750798537509E-13</v>
          </cell>
        </row>
      </sheetData>
      <sheetData sheetId="6">
        <row r="7">
          <cell r="A7">
            <v>7.845528645000003E-12</v>
          </cell>
          <cell r="B7">
            <v>1.5718236822953623E-13</v>
          </cell>
          <cell r="C7">
            <v>-2.1054802549999996E-11</v>
          </cell>
          <cell r="D7">
            <v>2.4698050722519799E-13</v>
          </cell>
        </row>
      </sheetData>
      <sheetData sheetId="7">
        <row r="7">
          <cell r="A7">
            <v>7.3896446399999986E-12</v>
          </cell>
          <cell r="B7">
            <v>1.3606191524976633E-13</v>
          </cell>
          <cell r="C7">
            <v>-3.2813432000000011E-11</v>
          </cell>
          <cell r="D7">
            <v>3.0477082600365442E-13</v>
          </cell>
        </row>
      </sheetData>
      <sheetData sheetId="8">
        <row r="7">
          <cell r="A7">
            <v>6.8939699335000061E-12</v>
          </cell>
          <cell r="B7">
            <v>1.5697367439251532E-13</v>
          </cell>
          <cell r="C7">
            <v>-4.897515339999997E-11</v>
          </cell>
          <cell r="D7">
            <v>4.3921402625566356E-13</v>
          </cell>
        </row>
      </sheetData>
      <sheetData sheetId="9">
        <row r="7">
          <cell r="A7">
            <v>6.8757799134999995E-12</v>
          </cell>
          <cell r="B7">
            <v>1.5553115244907886E-13</v>
          </cell>
          <cell r="C7">
            <v>-7.3617911899999987E-11</v>
          </cell>
          <cell r="D7">
            <v>6.2904447175485411E-13</v>
          </cell>
        </row>
      </sheetData>
      <sheetData sheetId="10">
        <row r="7">
          <cell r="A7">
            <v>6.1368155300000002E-12</v>
          </cell>
          <cell r="B7">
            <v>1.4818120847214766E-13</v>
          </cell>
          <cell r="C7">
            <v>-1.0659164319999998E-10</v>
          </cell>
          <cell r="D7">
            <v>8.8900788823002269E-13</v>
          </cell>
        </row>
      </sheetData>
      <sheetData sheetId="11">
        <row r="7">
          <cell r="A7">
            <v>4.8476067975000012E-12</v>
          </cell>
          <cell r="B7">
            <v>1.623113611962444E-13</v>
          </cell>
          <cell r="C7">
            <v>-1.567116195E-10</v>
          </cell>
          <cell r="D7">
            <v>1.1689466894943277E-12</v>
          </cell>
        </row>
      </sheetData>
      <sheetData sheetId="12">
        <row r="7">
          <cell r="A7">
            <v>3.2832760299999993E-12</v>
          </cell>
          <cell r="B7">
            <v>5.7729006914116282E-13</v>
          </cell>
          <cell r="C7">
            <v>-2.2626977599999991E-10</v>
          </cell>
          <cell r="D7">
            <v>1.7196918958008253E-12</v>
          </cell>
        </row>
      </sheetData>
      <sheetData sheetId="13">
        <row r="7">
          <cell r="A7">
            <v>4.1575276729999971E-12</v>
          </cell>
          <cell r="B7">
            <v>1.7678820711532404E-13</v>
          </cell>
          <cell r="C7">
            <v>-3.2519665400000007E-10</v>
          </cell>
          <cell r="D7">
            <v>2.4359404986762046E-12</v>
          </cell>
        </row>
      </sheetData>
      <sheetData sheetId="14">
        <row r="7">
          <cell r="A7">
            <v>1.3517364824999998E-12</v>
          </cell>
          <cell r="B7">
            <v>2.3738617004365643E-13</v>
          </cell>
          <cell r="C7">
            <v>-4.7501885150000015E-10</v>
          </cell>
          <cell r="D7">
            <v>3.8286459454108633E-12</v>
          </cell>
        </row>
      </sheetData>
      <sheetData sheetId="15">
        <row r="7">
          <cell r="A7">
            <v>-2.7853278349999954E-13</v>
          </cell>
          <cell r="B7">
            <v>4.0801206366513481E-13</v>
          </cell>
          <cell r="C7">
            <v>-6.7577843750000045E-10</v>
          </cell>
          <cell r="D7">
            <v>5.4329773647508152E-12</v>
          </cell>
        </row>
      </sheetData>
      <sheetData sheetId="16">
        <row r="7">
          <cell r="A7">
            <v>-9.6724764565000034E-12</v>
          </cell>
          <cell r="B7">
            <v>1.1371196231877391E-12</v>
          </cell>
          <cell r="C7">
            <v>-9.9328644750000014E-10</v>
          </cell>
          <cell r="D7">
            <v>7.4143290249014724E-12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3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/>
      <c r="C2" s="35" t="s">
        <v>95</v>
      </c>
      <c r="D2" s="36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7" t="s">
        <v>94</v>
      </c>
      <c r="D3" s="38">
        <v>43195</v>
      </c>
      <c r="E3"/>
      <c r="F3" s="18" t="s">
        <v>59</v>
      </c>
      <c r="G3" s="18" t="s">
        <v>58</v>
      </c>
      <c r="H3" s="18" t="s">
        <v>32</v>
      </c>
      <c r="I3" s="18" t="s">
        <v>8</v>
      </c>
      <c r="J3" s="19" t="s">
        <v>9</v>
      </c>
      <c r="K3" s="20" t="s">
        <v>15</v>
      </c>
      <c r="L3" s="18"/>
      <c r="M3" s="18" t="s">
        <v>17</v>
      </c>
      <c r="N3" s="19"/>
      <c r="O3" s="20" t="s">
        <v>15</v>
      </c>
      <c r="P3" s="18"/>
      <c r="Q3" s="18" t="s">
        <v>17</v>
      </c>
      <c r="R3" s="18"/>
    </row>
    <row r="4" spans="1:18">
      <c r="A4" s="56"/>
      <c r="B4" s="57"/>
      <c r="C4"/>
      <c r="D4"/>
      <c r="E4"/>
      <c r="F4" s="18"/>
      <c r="G4" s="18"/>
      <c r="H4" s="18"/>
      <c r="I4" s="18"/>
      <c r="J4" s="19"/>
      <c r="K4" s="20" t="s">
        <v>14</v>
      </c>
      <c r="L4" s="18" t="s">
        <v>18</v>
      </c>
      <c r="M4" s="18" t="s">
        <v>14</v>
      </c>
      <c r="N4" s="19" t="s">
        <v>18</v>
      </c>
      <c r="O4" s="20" t="s">
        <v>36</v>
      </c>
      <c r="P4" s="18" t="s">
        <v>18</v>
      </c>
      <c r="Q4" s="18" t="s">
        <v>36</v>
      </c>
      <c r="R4" s="18" t="s">
        <v>18</v>
      </c>
    </row>
    <row r="5" spans="1:18">
      <c r="A5" s="10" t="s">
        <v>56</v>
      </c>
      <c r="B5" s="11" t="s">
        <v>96</v>
      </c>
      <c r="C5"/>
      <c r="D5"/>
      <c r="F5" s="18" t="s">
        <v>5</v>
      </c>
      <c r="G5" s="18" t="s">
        <v>6</v>
      </c>
      <c r="H5" s="18" t="s">
        <v>33</v>
      </c>
      <c r="I5" s="18" t="s">
        <v>83</v>
      </c>
      <c r="J5" s="19" t="s">
        <v>10</v>
      </c>
      <c r="K5" s="20" t="s">
        <v>19</v>
      </c>
      <c r="L5" s="18" t="s">
        <v>19</v>
      </c>
      <c r="M5" s="18" t="s">
        <v>19</v>
      </c>
      <c r="N5" s="19" t="s">
        <v>19</v>
      </c>
      <c r="O5" s="20" t="s">
        <v>84</v>
      </c>
      <c r="P5" s="18" t="s">
        <v>84</v>
      </c>
      <c r="Q5" s="18" t="s">
        <v>84</v>
      </c>
      <c r="R5" s="18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40">
        <v>7874.6</v>
      </c>
      <c r="G6" s="13">
        <v>700</v>
      </c>
      <c r="H6" s="14">
        <v>0.39374999999999999</v>
      </c>
      <c r="I6" s="15">
        <v>963</v>
      </c>
      <c r="J6" s="16">
        <v>22.3</v>
      </c>
      <c r="K6" s="17">
        <v>330</v>
      </c>
      <c r="L6" s="12">
        <f>SQRT(K6)</f>
        <v>18.165902124584949</v>
      </c>
      <c r="M6" s="13">
        <v>87373</v>
      </c>
      <c r="N6" s="22">
        <f>SQRT(M6)</f>
        <v>295.58924202345389</v>
      </c>
      <c r="O6" s="41">
        <f>'[1]700uA'!A7</f>
        <v>-9.6724764565000034E-12</v>
      </c>
      <c r="P6" s="12">
        <f>'[1]700uA'!B7</f>
        <v>1.1371196231877391E-12</v>
      </c>
      <c r="Q6" s="42">
        <f>'[1]700uA'!C7</f>
        <v>-9.9328644750000014E-10</v>
      </c>
      <c r="R6" s="42">
        <f>'[1]700uA'!D7</f>
        <v>7.4143290249014724E-12</v>
      </c>
    </row>
    <row r="7" spans="1:18">
      <c r="A7" s="9" t="s">
        <v>3</v>
      </c>
      <c r="B7" s="11">
        <v>4.5</v>
      </c>
      <c r="C7"/>
      <c r="D7"/>
      <c r="E7" s="44"/>
      <c r="F7" s="40">
        <v>3819.2</v>
      </c>
      <c r="G7" s="13">
        <v>690</v>
      </c>
      <c r="H7" s="14">
        <v>0.39513888888888887</v>
      </c>
      <c r="I7" s="15">
        <v>963</v>
      </c>
      <c r="J7" s="16">
        <v>22.3</v>
      </c>
      <c r="K7" s="17">
        <v>382</v>
      </c>
      <c r="L7" s="12">
        <f t="shared" ref="L7:L21" si="0">SQRT(K7)</f>
        <v>19.544820285692065</v>
      </c>
      <c r="M7" s="17">
        <v>67541</v>
      </c>
      <c r="N7" s="22">
        <f t="shared" ref="N7:N21" si="1">SQRT(M7)</f>
        <v>259.88651369395836</v>
      </c>
      <c r="O7" s="41">
        <f>'[1]690uA'!A7</f>
        <v>-2.7853278349999954E-13</v>
      </c>
      <c r="P7" s="42">
        <f>'[1]690uA'!B7</f>
        <v>4.0801206366513481E-13</v>
      </c>
      <c r="Q7" s="42">
        <f>'[1]690uA'!C7</f>
        <v>-6.7577843750000045E-10</v>
      </c>
      <c r="R7" s="42">
        <f>'[1]690uA'!D7</f>
        <v>5.4329773647508152E-12</v>
      </c>
    </row>
    <row r="8" spans="1:18">
      <c r="A8" s="9" t="s">
        <v>28</v>
      </c>
      <c r="B8" s="11">
        <v>500</v>
      </c>
      <c r="C8"/>
      <c r="D8"/>
      <c r="E8" s="44"/>
      <c r="F8" s="40">
        <v>3764.4</v>
      </c>
      <c r="G8" s="13">
        <v>680</v>
      </c>
      <c r="H8" s="14">
        <v>0.3979166666666667</v>
      </c>
      <c r="I8" s="15">
        <v>963</v>
      </c>
      <c r="J8" s="16">
        <v>22.3</v>
      </c>
      <c r="K8" s="17">
        <v>343</v>
      </c>
      <c r="L8" s="12">
        <f t="shared" si="0"/>
        <v>18.520259177452136</v>
      </c>
      <c r="M8" s="13">
        <v>64670</v>
      </c>
      <c r="N8" s="22">
        <f t="shared" si="1"/>
        <v>254.30296891699868</v>
      </c>
      <c r="O8" s="41">
        <f>'[1]680uA'!A7</f>
        <v>1.3517364824999998E-12</v>
      </c>
      <c r="P8" s="42">
        <f>'[1]680uA'!B7</f>
        <v>2.3738617004365643E-13</v>
      </c>
      <c r="Q8" s="42">
        <f>'[1]680uA'!C7</f>
        <v>-4.7501885150000015E-10</v>
      </c>
      <c r="R8" s="42">
        <f>'[1]680uA'!D7</f>
        <v>3.8286459454108633E-12</v>
      </c>
    </row>
    <row r="9" spans="1:18" ht="15" customHeight="1">
      <c r="A9" s="9" t="s">
        <v>29</v>
      </c>
      <c r="B9" s="11">
        <v>500</v>
      </c>
      <c r="C9" s="4"/>
      <c r="D9" s="6"/>
      <c r="E9" s="44"/>
      <c r="F9" s="40">
        <v>3710</v>
      </c>
      <c r="G9" s="13">
        <v>670</v>
      </c>
      <c r="H9" s="14"/>
      <c r="I9" s="15"/>
      <c r="J9" s="16"/>
      <c r="K9" s="17">
        <v>319</v>
      </c>
      <c r="L9" s="12">
        <f t="shared" si="0"/>
        <v>17.86057109949175</v>
      </c>
      <c r="M9" s="13">
        <v>61726</v>
      </c>
      <c r="N9" s="22">
        <f t="shared" si="1"/>
        <v>248.44717748447053</v>
      </c>
      <c r="O9" s="41">
        <f>'[1]670uA'!A7</f>
        <v>4.1575276729999971E-12</v>
      </c>
      <c r="P9" s="42">
        <f>'[1]670uA'!B7</f>
        <v>1.7678820711532404E-13</v>
      </c>
      <c r="Q9" s="42">
        <f>'[1]670uA'!C7</f>
        <v>-3.2519665400000007E-10</v>
      </c>
      <c r="R9" s="42">
        <f>'[1]670uA'!D7</f>
        <v>2.4359404986762046E-12</v>
      </c>
    </row>
    <row r="10" spans="1:18">
      <c r="A10" s="54" t="s">
        <v>23</v>
      </c>
      <c r="B10" s="55"/>
      <c r="C10" s="4"/>
      <c r="D10" s="6"/>
      <c r="E10" s="44"/>
      <c r="F10" s="40">
        <v>3654</v>
      </c>
      <c r="G10" s="13">
        <v>660</v>
      </c>
      <c r="H10" s="14"/>
      <c r="I10" s="15"/>
      <c r="J10" s="16"/>
      <c r="K10" s="17">
        <v>274</v>
      </c>
      <c r="L10" s="12">
        <f t="shared" si="0"/>
        <v>16.552945357246848</v>
      </c>
      <c r="M10" s="13">
        <v>59948</v>
      </c>
      <c r="N10" s="22">
        <f t="shared" si="1"/>
        <v>244.84280671483899</v>
      </c>
      <c r="O10" s="41">
        <f>'[1]660uA'!A7</f>
        <v>3.2832760299999993E-12</v>
      </c>
      <c r="P10" s="42">
        <f>'[1]660uA'!B7</f>
        <v>5.7729006914116282E-13</v>
      </c>
      <c r="Q10" s="42">
        <f>'[1]660uA'!C7</f>
        <v>-2.2626977599999991E-10</v>
      </c>
      <c r="R10" s="42">
        <f>'[1]660uA'!D7</f>
        <v>1.7196918958008253E-12</v>
      </c>
    </row>
    <row r="11" spans="1:18">
      <c r="A11" s="56"/>
      <c r="B11" s="57"/>
      <c r="C11" s="4"/>
      <c r="D11" s="6"/>
      <c r="E11" s="44"/>
      <c r="F11" s="40">
        <v>3599</v>
      </c>
      <c r="G11" s="13">
        <v>650</v>
      </c>
      <c r="H11" s="14"/>
      <c r="I11" s="15"/>
      <c r="J11" s="16"/>
      <c r="K11" s="17">
        <v>213</v>
      </c>
      <c r="L11" s="12">
        <f t="shared" si="0"/>
        <v>14.594519519326424</v>
      </c>
      <c r="M11" s="13">
        <v>58616</v>
      </c>
      <c r="N11" s="22">
        <f t="shared" si="1"/>
        <v>242.10741417808748</v>
      </c>
      <c r="O11" s="41">
        <f>'[1]650uA'!A7</f>
        <v>4.8476067975000012E-12</v>
      </c>
      <c r="P11" s="42">
        <f>'[1]650uA'!B7</f>
        <v>1.623113611962444E-13</v>
      </c>
      <c r="Q11" s="42">
        <f>'[1]650uA'!C7</f>
        <v>-1.567116195E-10</v>
      </c>
      <c r="R11" s="42">
        <f>'[1]650uA'!D7</f>
        <v>1.1689466894943277E-12</v>
      </c>
    </row>
    <row r="12" spans="1:18">
      <c r="A12" s="9" t="s">
        <v>57</v>
      </c>
      <c r="B12" s="11" t="s">
        <v>97</v>
      </c>
      <c r="C12" s="4"/>
      <c r="D12" s="6"/>
      <c r="E12" s="44"/>
      <c r="F12" s="40">
        <v>3543.8</v>
      </c>
      <c r="G12" s="13">
        <v>640</v>
      </c>
      <c r="H12" s="14"/>
      <c r="I12" s="15"/>
      <c r="J12" s="16"/>
      <c r="K12" s="17">
        <v>198</v>
      </c>
      <c r="L12" s="12">
        <f t="shared" si="0"/>
        <v>14.071247279470288</v>
      </c>
      <c r="M12" s="13">
        <v>56572</v>
      </c>
      <c r="N12" s="22">
        <f>SQRT(M12)</f>
        <v>237.84869139854439</v>
      </c>
      <c r="O12" s="41">
        <f>'[1]640uA'!A7</f>
        <v>6.1368155300000002E-12</v>
      </c>
      <c r="P12" s="42">
        <f>'[1]640uA'!B7</f>
        <v>1.4818120847214766E-13</v>
      </c>
      <c r="Q12" s="42">
        <f>'[1]640uA'!C7</f>
        <v>-1.0659164319999998E-10</v>
      </c>
      <c r="R12" s="42">
        <f>'[1]640uA'!D7</f>
        <v>8.8900788823002269E-13</v>
      </c>
    </row>
    <row r="13" spans="1:18">
      <c r="A13" s="9" t="s">
        <v>45</v>
      </c>
      <c r="B13" s="11" t="s">
        <v>98</v>
      </c>
      <c r="C13" s="4"/>
      <c r="D13" s="6"/>
      <c r="E13" s="44"/>
      <c r="F13" s="40">
        <v>3488.4</v>
      </c>
      <c r="G13" s="13">
        <v>630</v>
      </c>
      <c r="H13" s="14"/>
      <c r="I13" s="15"/>
      <c r="J13" s="16"/>
      <c r="K13" s="17">
        <v>165</v>
      </c>
      <c r="L13" s="12">
        <f t="shared" si="0"/>
        <v>12.845232578665129</v>
      </c>
      <c r="M13" s="13">
        <v>54004</v>
      </c>
      <c r="N13" s="22">
        <f t="shared" si="1"/>
        <v>232.38760724272711</v>
      </c>
      <c r="O13" s="41">
        <f>'[1]630uA'!A7</f>
        <v>6.8757799134999995E-12</v>
      </c>
      <c r="P13" s="42">
        <f>'[1]630uA'!B7</f>
        <v>1.5553115244907886E-13</v>
      </c>
      <c r="Q13" s="42">
        <f>'[1]630uA'!C7</f>
        <v>-7.3617911899999987E-11</v>
      </c>
      <c r="R13" s="42">
        <f>'[1]630uA'!D7</f>
        <v>6.2904447175485411E-13</v>
      </c>
    </row>
    <row r="14" spans="1:18">
      <c r="A14" s="9" t="s">
        <v>54</v>
      </c>
      <c r="B14" s="11" t="s">
        <v>99</v>
      </c>
      <c r="C14" s="4"/>
      <c r="D14" s="6"/>
      <c r="E14" s="44"/>
      <c r="F14" s="40">
        <v>3433.4</v>
      </c>
      <c r="G14" s="13">
        <v>620</v>
      </c>
      <c r="H14" s="14"/>
      <c r="I14" s="15"/>
      <c r="J14" s="16"/>
      <c r="K14" s="17">
        <v>132</v>
      </c>
      <c r="L14" s="12">
        <f t="shared" si="0"/>
        <v>11.489125293076057</v>
      </c>
      <c r="M14" s="13">
        <v>48391</v>
      </c>
      <c r="N14" s="22">
        <f t="shared" si="1"/>
        <v>219.97954450357423</v>
      </c>
      <c r="O14" s="41">
        <f>'[1]620uA'!A7</f>
        <v>6.8939699335000061E-12</v>
      </c>
      <c r="P14" s="42">
        <f>'[1]620uA'!B7</f>
        <v>1.5697367439251532E-13</v>
      </c>
      <c r="Q14" s="42">
        <f>'[1]620uA'!C7</f>
        <v>-4.897515339999997E-11</v>
      </c>
      <c r="R14" s="42">
        <f>'[1]620uA'!D7</f>
        <v>4.3921402625566356E-13</v>
      </c>
    </row>
    <row r="15" spans="1:18">
      <c r="A15" s="9" t="s">
        <v>55</v>
      </c>
      <c r="B15" s="11" t="s">
        <v>100</v>
      </c>
      <c r="C15" s="4"/>
      <c r="D15" s="6"/>
      <c r="E15" s="44"/>
      <c r="F15" s="40">
        <v>3378.4</v>
      </c>
      <c r="G15" s="13">
        <v>610</v>
      </c>
      <c r="H15" s="14"/>
      <c r="I15" s="15"/>
      <c r="J15" s="16"/>
      <c r="K15" s="17">
        <v>133</v>
      </c>
      <c r="L15" s="12">
        <f t="shared" si="0"/>
        <v>11.532562594670797</v>
      </c>
      <c r="M15" s="13">
        <v>34184</v>
      </c>
      <c r="N15" s="22">
        <f t="shared" si="1"/>
        <v>184.88915598271305</v>
      </c>
      <c r="O15" s="41">
        <f>'[1]610uA'!A7</f>
        <v>7.3896446399999986E-12</v>
      </c>
      <c r="P15" s="42">
        <f>'[1]610uA'!B7</f>
        <v>1.3606191524976633E-13</v>
      </c>
      <c r="Q15" s="42">
        <f>'[1]610uA'!C7</f>
        <v>-3.2813432000000011E-11</v>
      </c>
      <c r="R15" s="42">
        <f>'[1]610uA'!D7</f>
        <v>3.0477082600365442E-13</v>
      </c>
    </row>
    <row r="16" spans="1:18">
      <c r="A16" s="9" t="s">
        <v>49</v>
      </c>
      <c r="B16" s="11">
        <v>5</v>
      </c>
      <c r="C16" s="4"/>
      <c r="D16" s="6"/>
      <c r="E16" s="44"/>
      <c r="F16" s="40">
        <v>3323.4</v>
      </c>
      <c r="G16" s="13">
        <v>600</v>
      </c>
      <c r="H16" s="14"/>
      <c r="I16" s="15"/>
      <c r="J16" s="16"/>
      <c r="K16" s="17">
        <v>98</v>
      </c>
      <c r="L16" s="12">
        <f t="shared" si="0"/>
        <v>9.8994949366116654</v>
      </c>
      <c r="M16" s="13">
        <v>22323</v>
      </c>
      <c r="N16" s="22">
        <f t="shared" si="1"/>
        <v>149.40883508012504</v>
      </c>
      <c r="O16" s="41">
        <f>'[1]600uA'!A7</f>
        <v>7.845528645000003E-12</v>
      </c>
      <c r="P16" s="42">
        <f>'[1]600uA'!B7</f>
        <v>1.5718236822953623E-13</v>
      </c>
      <c r="Q16" s="42">
        <f>'[1]600uA'!C7</f>
        <v>-2.1054802549999996E-11</v>
      </c>
      <c r="R16" s="42">
        <f>'[1]600uA'!D7</f>
        <v>2.4698050722519799E-13</v>
      </c>
    </row>
    <row r="17" spans="1:20">
      <c r="A17" s="9" t="s">
        <v>62</v>
      </c>
      <c r="B17" s="11">
        <v>5.6040000000000001</v>
      </c>
      <c r="C17" s="4"/>
      <c r="D17" s="6"/>
      <c r="E17" s="44"/>
      <c r="F17" s="40">
        <v>3268.4</v>
      </c>
      <c r="G17" s="13">
        <v>590</v>
      </c>
      <c r="H17" s="14"/>
      <c r="I17" s="15"/>
      <c r="J17" s="16"/>
      <c r="K17" s="17">
        <v>89</v>
      </c>
      <c r="L17" s="12">
        <f t="shared" si="0"/>
        <v>9.4339811320566032</v>
      </c>
      <c r="M17" s="13">
        <v>15122</v>
      </c>
      <c r="N17" s="22">
        <f t="shared" si="1"/>
        <v>122.97154142320898</v>
      </c>
      <c r="O17" s="41">
        <f>'[1]590uA'!A7</f>
        <v>7.8887297450000001E-12</v>
      </c>
      <c r="P17" s="42">
        <f>'[1]590uA'!B7</f>
        <v>1.3544183502260798E-13</v>
      </c>
      <c r="Q17" s="42">
        <f>'[1]590uA'!C7</f>
        <v>-1.2408918530000001E-11</v>
      </c>
      <c r="R17" s="42">
        <f>'[1]590uA'!D7</f>
        <v>1.9792750798537509E-13</v>
      </c>
    </row>
    <row r="18" spans="1:20" ht="14" customHeight="1">
      <c r="A18" s="9" t="s">
        <v>63</v>
      </c>
      <c r="B18" s="11">
        <v>4.6040000000000001</v>
      </c>
      <c r="C18" s="4"/>
      <c r="D18" s="6"/>
      <c r="E18" s="44"/>
      <c r="F18" s="40">
        <v>3213</v>
      </c>
      <c r="G18" s="13">
        <v>580</v>
      </c>
      <c r="H18" s="14"/>
      <c r="I18" s="15"/>
      <c r="J18" s="16"/>
      <c r="K18" s="17">
        <v>79</v>
      </c>
      <c r="L18" s="12">
        <f t="shared" si="0"/>
        <v>8.8881944173155887</v>
      </c>
      <c r="M18" s="13">
        <v>5613</v>
      </c>
      <c r="N18" s="22">
        <f t="shared" si="1"/>
        <v>74.919957287761449</v>
      </c>
      <c r="O18" s="41">
        <f>'[1]580uA'!A7</f>
        <v>8.0774497249999999E-12</v>
      </c>
      <c r="P18" s="42">
        <f>'[1]580uA'!B7</f>
        <v>1.3257007708644367E-13</v>
      </c>
      <c r="Q18" s="42">
        <f>'[1]580uA'!C7</f>
        <v>-6.206164483500001E-12</v>
      </c>
      <c r="R18" s="42">
        <f>'[1]580uA'!D7</f>
        <v>1.6644454895350694E-13</v>
      </c>
    </row>
    <row r="19" spans="1:20" ht="15" customHeight="1">
      <c r="A19" s="9" t="s">
        <v>64</v>
      </c>
      <c r="B19" s="11">
        <v>1.1200000000000001</v>
      </c>
      <c r="C19" s="4"/>
      <c r="D19" s="6"/>
      <c r="E19" s="44"/>
      <c r="F19" s="40">
        <v>3157.8</v>
      </c>
      <c r="G19" s="13">
        <v>570</v>
      </c>
      <c r="H19" s="14"/>
      <c r="I19" s="15"/>
      <c r="J19" s="16"/>
      <c r="K19" s="17">
        <v>81</v>
      </c>
      <c r="L19" s="12">
        <f t="shared" si="0"/>
        <v>9</v>
      </c>
      <c r="M19" s="13">
        <v>698</v>
      </c>
      <c r="N19" s="22">
        <f t="shared" si="1"/>
        <v>26.419689627245813</v>
      </c>
      <c r="O19" s="41">
        <f>'[1]570uA'!A7</f>
        <v>8.6322416450000003E-12</v>
      </c>
      <c r="P19" s="42">
        <f>'[1]570uA'!B7</f>
        <v>1.2397713277838178E-13</v>
      </c>
      <c r="Q19" s="42">
        <f>'[1]570uA'!C7</f>
        <v>-1.8144419550000005E-12</v>
      </c>
      <c r="R19" s="42">
        <f>'[1]570uA'!D7</f>
        <v>1.6211275790591255E-13</v>
      </c>
    </row>
    <row r="20" spans="1:20">
      <c r="A20" s="9" t="s">
        <v>65</v>
      </c>
      <c r="B20" s="11">
        <v>0.56299999999999994</v>
      </c>
      <c r="C20" s="4"/>
      <c r="D20" s="6"/>
      <c r="E20" s="44"/>
      <c r="F20" s="40">
        <v>3102.8</v>
      </c>
      <c r="G20" s="13">
        <v>560</v>
      </c>
      <c r="H20" s="14"/>
      <c r="I20" s="15"/>
      <c r="J20" s="16"/>
      <c r="K20" s="17">
        <v>70</v>
      </c>
      <c r="L20" s="12">
        <f t="shared" si="0"/>
        <v>8.3666002653407556</v>
      </c>
      <c r="M20" s="13">
        <v>64</v>
      </c>
      <c r="N20" s="22">
        <f t="shared" si="1"/>
        <v>8</v>
      </c>
      <c r="O20" s="41">
        <f>'[1]560uA'!A7</f>
        <v>8.9153219649999987E-12</v>
      </c>
      <c r="P20" s="42">
        <f>'[1]560uA'!B7</f>
        <v>1.3087048489934146E-13</v>
      </c>
      <c r="Q20" s="42">
        <f>'[1]560uA'!C7</f>
        <v>1.2596500960000002E-12</v>
      </c>
      <c r="R20" s="42">
        <f>'[1]560uA'!D7</f>
        <v>1.4455008426325567E-13</v>
      </c>
    </row>
    <row r="21" spans="1:20">
      <c r="A21" s="9" t="s">
        <v>66</v>
      </c>
      <c r="B21" s="11">
        <v>0.436</v>
      </c>
      <c r="C21" s="4"/>
      <c r="D21" s="6"/>
      <c r="E21" s="45"/>
      <c r="F21" s="40">
        <v>3047</v>
      </c>
      <c r="G21" s="13">
        <v>550</v>
      </c>
      <c r="H21" s="14"/>
      <c r="I21" s="15"/>
      <c r="J21" s="16"/>
      <c r="K21" s="17">
        <v>64</v>
      </c>
      <c r="L21" s="12">
        <f t="shared" si="0"/>
        <v>8</v>
      </c>
      <c r="M21" s="13">
        <v>62</v>
      </c>
      <c r="N21" s="22">
        <f t="shared" si="1"/>
        <v>7.8740078740118111</v>
      </c>
      <c r="O21" s="41">
        <f>'[1]550uA'!A7</f>
        <v>9.1017686650000087E-12</v>
      </c>
      <c r="P21" s="42">
        <f>'[1]550uA'!B7</f>
        <v>1.3672773060778793E-13</v>
      </c>
      <c r="Q21" s="42">
        <f>'[1]550uA'!C7</f>
        <v>3.5834091674999997E-12</v>
      </c>
      <c r="R21" s="42">
        <f>'[1]550uA'!D7</f>
        <v>1.549873498693622E-13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1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0.52600000000000002</v>
      </c>
      <c r="C24" s="5"/>
      <c r="D24" s="6"/>
      <c r="E24" s="18" t="s">
        <v>40</v>
      </c>
      <c r="F24" s="70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0.624</v>
      </c>
      <c r="C25" s="5"/>
      <c r="D25" s="6"/>
      <c r="E25" s="18" t="s">
        <v>73</v>
      </c>
      <c r="F25" s="70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101</v>
      </c>
      <c r="E28" s="28" t="s">
        <v>4</v>
      </c>
      <c r="F28" s="28" t="s">
        <v>61</v>
      </c>
      <c r="G28" s="28" t="s">
        <v>44</v>
      </c>
      <c r="H28" s="28" t="s">
        <v>37</v>
      </c>
      <c r="I28" s="28" t="s">
        <v>39</v>
      </c>
      <c r="J28" s="28" t="s">
        <v>36</v>
      </c>
      <c r="K28" s="28" t="s">
        <v>42</v>
      </c>
      <c r="L28" s="28" t="s">
        <v>43</v>
      </c>
      <c r="M28" s="28" t="s">
        <v>51</v>
      </c>
    </row>
    <row r="29" spans="1:20">
      <c r="A29" s="9" t="s">
        <v>25</v>
      </c>
      <c r="B29" s="11" t="s">
        <v>102</v>
      </c>
      <c r="E29" s="28" t="s">
        <v>6</v>
      </c>
      <c r="F29" s="28" t="s">
        <v>5</v>
      </c>
      <c r="G29" s="28" t="s">
        <v>5</v>
      </c>
      <c r="H29" s="28" t="s">
        <v>38</v>
      </c>
      <c r="I29" s="28" t="s">
        <v>38</v>
      </c>
      <c r="J29" s="28" t="s">
        <v>84</v>
      </c>
      <c r="K29" s="28" t="s">
        <v>84</v>
      </c>
      <c r="L29" s="28" t="s">
        <v>50</v>
      </c>
      <c r="M29" s="28" t="s">
        <v>50</v>
      </c>
    </row>
    <row r="30" spans="1:20">
      <c r="A30" s="9" t="s">
        <v>26</v>
      </c>
      <c r="B30" s="11">
        <v>-6.0000000000000001E-3</v>
      </c>
      <c r="E30" s="28">
        <f>G6</f>
        <v>700</v>
      </c>
      <c r="F30" s="30">
        <f>F6</f>
        <v>7874.6</v>
      </c>
      <c r="G30" s="28">
        <f>E30*'Data Summary'!$B$18</f>
        <v>3222.8</v>
      </c>
      <c r="H30" s="30">
        <f>(M6-K6)/$B$42</f>
        <v>1450.7166666666667</v>
      </c>
      <c r="I30" s="31">
        <f>(1/$B$42)*SQRT(N6^2+L6^2)</f>
        <v>4.9357820499333682</v>
      </c>
      <c r="J30" s="32">
        <f>Q6-O6</f>
        <v>-9.8361397104350011E-10</v>
      </c>
      <c r="K30" s="32">
        <f>SQRT(P6^2+R6^2)</f>
        <v>7.501020992300651E-12</v>
      </c>
      <c r="L30" s="31">
        <f>ABS(J30)/($H$30*$F$24*$L$24)</f>
        <v>12232.169141475291</v>
      </c>
      <c r="M30" s="32">
        <f>SQRT( ( 1 / ($H$30*$F$24*$L$24 ) )^2 * (K30^2+J30^2*( ($I$30/$H$30)^2+($F$25/$F$24)^2)))</f>
        <v>144.72308118633052</v>
      </c>
    </row>
    <row r="31" spans="1:20">
      <c r="A31" s="9" t="s">
        <v>27</v>
      </c>
      <c r="B31" s="11">
        <v>400</v>
      </c>
      <c r="E31" s="39">
        <f t="shared" ref="E31:E45" si="2">G7</f>
        <v>690</v>
      </c>
      <c r="F31" s="30">
        <f t="shared" ref="F31:F45" si="3">F7</f>
        <v>3819.2</v>
      </c>
      <c r="G31" s="39">
        <f>E31*'Data Summary'!$B$18</f>
        <v>3176.76</v>
      </c>
      <c r="H31" s="30">
        <f>(M7-K7)/$B$42</f>
        <v>1119.3166666666666</v>
      </c>
      <c r="I31" s="31">
        <f t="shared" ref="I31:I45" si="4">(1/$B$42)*SQRT(N7^2+L7^2)</f>
        <v>4.3436735604785044</v>
      </c>
      <c r="J31" s="32">
        <f t="shared" ref="J31:J45" si="5">Q7-O7</f>
        <v>-6.7549990471650048E-10</v>
      </c>
      <c r="K31" s="32">
        <f t="shared" ref="K31:K45" si="6">SQRT(P7^2+R7^2)</f>
        <v>5.4482765063817193E-12</v>
      </c>
      <c r="L31" s="31">
        <f>ABS(J31)/($H$30*$F$24*$L$24)</f>
        <v>8400.4795913754406</v>
      </c>
      <c r="M31" s="32">
        <f t="shared" ref="M31:M45" si="7">SQRT( ( 1 / ($H$30*$F$24*$L$24 ) )^2 * (K31^2+J31^2*( ($I$30/$H$30)^2+($F$25/$F$24)^2)))</f>
        <v>101.80824404768876</v>
      </c>
    </row>
    <row r="32" spans="1:20">
      <c r="A32" s="54" t="s">
        <v>52</v>
      </c>
      <c r="B32" s="55"/>
      <c r="E32" s="39">
        <f t="shared" si="2"/>
        <v>680</v>
      </c>
      <c r="F32" s="30">
        <f t="shared" si="3"/>
        <v>3764.4</v>
      </c>
      <c r="G32" s="39">
        <f>E32*'Data Summary'!$B$18</f>
        <v>3130.7200000000003</v>
      </c>
      <c r="H32" s="30">
        <f t="shared" ref="H32:H45" si="8">(M8-K8)/$B$42</f>
        <v>1072.1166666666666</v>
      </c>
      <c r="I32" s="31">
        <f t="shared" si="4"/>
        <v>4.2496078250429967</v>
      </c>
      <c r="J32" s="32">
        <f t="shared" si="5"/>
        <v>-4.763705879825001E-10</v>
      </c>
      <c r="K32" s="32">
        <f t="shared" si="6"/>
        <v>3.8359981711464668E-12</v>
      </c>
      <c r="L32" s="31">
        <f t="shared" ref="L32:L45" si="9">ABS(J32)/($H$30*$F$24*$L$24)</f>
        <v>5924.1183815680861</v>
      </c>
      <c r="M32" s="32">
        <f t="shared" si="7"/>
        <v>71.745169241985622</v>
      </c>
    </row>
    <row r="33" spans="1:14">
      <c r="A33" s="56"/>
      <c r="B33" s="57"/>
      <c r="E33" s="39">
        <f t="shared" si="2"/>
        <v>670</v>
      </c>
      <c r="F33" s="30">
        <f t="shared" si="3"/>
        <v>3710</v>
      </c>
      <c r="G33" s="39">
        <f>E33*'Data Summary'!$B$18</f>
        <v>3084.68</v>
      </c>
      <c r="H33" s="30">
        <f t="shared" si="8"/>
        <v>1023.45</v>
      </c>
      <c r="I33" s="31">
        <f t="shared" si="4"/>
        <v>4.1514722957310246</v>
      </c>
      <c r="J33" s="32">
        <f t="shared" si="5"/>
        <v>-3.2935418167300005E-10</v>
      </c>
      <c r="K33" s="32">
        <f t="shared" si="6"/>
        <v>2.4423472691789608E-12</v>
      </c>
      <c r="L33" s="31">
        <f t="shared" si="9"/>
        <v>4095.8304540980835</v>
      </c>
      <c r="M33" s="32">
        <f t="shared" si="7"/>
        <v>47.908240565071168</v>
      </c>
    </row>
    <row r="34" spans="1:14">
      <c r="A34" s="9" t="s">
        <v>56</v>
      </c>
      <c r="B34" s="11" t="s">
        <v>103</v>
      </c>
      <c r="E34" s="39">
        <f t="shared" si="2"/>
        <v>660</v>
      </c>
      <c r="F34" s="30">
        <f t="shared" si="3"/>
        <v>3654</v>
      </c>
      <c r="G34" s="39">
        <f>E34*'Data Summary'!$B$18</f>
        <v>3038.64</v>
      </c>
      <c r="H34" s="30">
        <f t="shared" si="8"/>
        <v>994.56666666666672</v>
      </c>
      <c r="I34" s="31">
        <f t="shared" si="4"/>
        <v>4.0900285247579058</v>
      </c>
      <c r="J34" s="32">
        <f t="shared" si="5"/>
        <v>-2.295530520299999E-10</v>
      </c>
      <c r="K34" s="32">
        <f t="shared" si="6"/>
        <v>1.8140022162092429E-12</v>
      </c>
      <c r="L34" s="31">
        <f t="shared" si="9"/>
        <v>2854.7091054369098</v>
      </c>
      <c r="M34" s="32">
        <f t="shared" si="7"/>
        <v>34.288844479651758</v>
      </c>
    </row>
    <row r="35" spans="1:14">
      <c r="A35" s="9" t="s">
        <v>20</v>
      </c>
      <c r="B35" s="11" t="s">
        <v>104</v>
      </c>
      <c r="E35" s="39">
        <f t="shared" si="2"/>
        <v>650</v>
      </c>
      <c r="F35" s="30">
        <f t="shared" si="3"/>
        <v>3599</v>
      </c>
      <c r="G35" s="39">
        <f>E35*'Data Summary'!$B$18</f>
        <v>2992.6</v>
      </c>
      <c r="H35" s="30">
        <f t="shared" si="8"/>
        <v>973.38333333333333</v>
      </c>
      <c r="I35" s="31">
        <f t="shared" si="4"/>
        <v>4.0424483780116338</v>
      </c>
      <c r="J35" s="32">
        <f t="shared" si="5"/>
        <v>-1.6155922629749999E-10</v>
      </c>
      <c r="K35" s="32">
        <f t="shared" si="6"/>
        <v>1.1801615740453193E-12</v>
      </c>
      <c r="L35" s="31">
        <f t="shared" si="9"/>
        <v>2009.1416354531475</v>
      </c>
      <c r="M35" s="32">
        <f t="shared" si="7"/>
        <v>23.360167885221809</v>
      </c>
      <c r="N35" s="3"/>
    </row>
    <row r="36" spans="1:14">
      <c r="A36" s="9" t="s">
        <v>21</v>
      </c>
      <c r="B36" s="11" t="s">
        <v>105</v>
      </c>
      <c r="E36" s="39">
        <f t="shared" si="2"/>
        <v>640</v>
      </c>
      <c r="F36" s="30">
        <f t="shared" si="3"/>
        <v>3543.8</v>
      </c>
      <c r="G36" s="39">
        <f>E36*'Data Summary'!$B$18</f>
        <v>2946.56</v>
      </c>
      <c r="H36" s="30">
        <f t="shared" si="8"/>
        <v>939.56666666666672</v>
      </c>
      <c r="I36" s="31">
        <f t="shared" si="4"/>
        <v>3.9710759806939535</v>
      </c>
      <c r="J36" s="32">
        <f t="shared" si="5"/>
        <v>-1.1272845872999998E-10</v>
      </c>
      <c r="K36" s="32">
        <f t="shared" si="6"/>
        <v>9.0127281989388241E-13</v>
      </c>
      <c r="L36" s="31">
        <f t="shared" si="9"/>
        <v>1401.8849008217212</v>
      </c>
      <c r="M36" s="32">
        <f t="shared" si="7"/>
        <v>16.924330530346285</v>
      </c>
      <c r="N36" s="3"/>
    </row>
    <row r="37" spans="1:14">
      <c r="A37" s="9" t="s">
        <v>22</v>
      </c>
      <c r="B37" s="11" t="s">
        <v>106</v>
      </c>
      <c r="E37" s="39">
        <f t="shared" si="2"/>
        <v>630</v>
      </c>
      <c r="F37" s="30">
        <f t="shared" si="3"/>
        <v>3488.4</v>
      </c>
      <c r="G37" s="39">
        <f>E37*'Data Summary'!$B$18</f>
        <v>2900.52</v>
      </c>
      <c r="H37" s="30">
        <f t="shared" si="8"/>
        <v>897.31666666666672</v>
      </c>
      <c r="I37" s="31">
        <f t="shared" si="4"/>
        <v>3.8790391135491844</v>
      </c>
      <c r="J37" s="32">
        <f t="shared" si="5"/>
        <v>-8.0493691813499991E-11</v>
      </c>
      <c r="K37" s="32">
        <f t="shared" si="6"/>
        <v>6.4798679525703454E-13</v>
      </c>
      <c r="L37" s="31">
        <f t="shared" si="9"/>
        <v>1001.0151157572086</v>
      </c>
      <c r="M37" s="32">
        <f t="shared" si="7"/>
        <v>12.121391708454128</v>
      </c>
    </row>
    <row r="38" spans="1:14">
      <c r="A38" s="54" t="s">
        <v>11</v>
      </c>
      <c r="B38" s="55"/>
      <c r="E38" s="39">
        <f t="shared" si="2"/>
        <v>620</v>
      </c>
      <c r="F38" s="30">
        <f t="shared" si="3"/>
        <v>3433.4</v>
      </c>
      <c r="G38" s="39">
        <f>E38*'Data Summary'!$B$18</f>
        <v>2854.48</v>
      </c>
      <c r="H38" s="30">
        <f t="shared" si="8"/>
        <v>804.31666666666672</v>
      </c>
      <c r="I38" s="31">
        <f t="shared" si="4"/>
        <v>3.6713228012681078</v>
      </c>
      <c r="J38" s="32">
        <f t="shared" si="5"/>
        <v>-5.5869123333499979E-11</v>
      </c>
      <c r="K38" s="32">
        <f t="shared" si="6"/>
        <v>4.6642222857835386E-13</v>
      </c>
      <c r="L38" s="31">
        <f t="shared" si="9"/>
        <v>694.78533908613258</v>
      </c>
      <c r="M38" s="32">
        <f t="shared" si="7"/>
        <v>8.5524205083192193</v>
      </c>
    </row>
    <row r="39" spans="1:14">
      <c r="A39" s="65"/>
      <c r="B39" s="66"/>
      <c r="E39" s="39">
        <f t="shared" si="2"/>
        <v>610</v>
      </c>
      <c r="F39" s="30">
        <f t="shared" si="3"/>
        <v>3378.4</v>
      </c>
      <c r="G39" s="39">
        <f>E39*'Data Summary'!$B$18</f>
        <v>2808.44</v>
      </c>
      <c r="H39" s="30">
        <f t="shared" si="8"/>
        <v>567.51666666666665</v>
      </c>
      <c r="I39" s="31">
        <f t="shared" si="4"/>
        <v>3.0874746962525861</v>
      </c>
      <c r="J39" s="32">
        <f t="shared" si="5"/>
        <v>-4.0203076640000011E-11</v>
      </c>
      <c r="K39" s="32">
        <f t="shared" si="6"/>
        <v>3.3376354079555244E-13</v>
      </c>
      <c r="L39" s="31">
        <f t="shared" si="9"/>
        <v>499.96324568922353</v>
      </c>
      <c r="M39" s="32">
        <f t="shared" si="7"/>
        <v>6.1385121870543431</v>
      </c>
      <c r="N39" s="3"/>
    </row>
    <row r="40" spans="1:14">
      <c r="A40" s="56"/>
      <c r="B40" s="57"/>
      <c r="E40" s="39">
        <f t="shared" si="2"/>
        <v>600</v>
      </c>
      <c r="F40" s="30">
        <f t="shared" si="3"/>
        <v>3323.4</v>
      </c>
      <c r="G40" s="39">
        <f>E40*'Data Summary'!$B$18</f>
        <v>2762.4</v>
      </c>
      <c r="H40" s="30">
        <f t="shared" si="8"/>
        <v>370.41666666666669</v>
      </c>
      <c r="I40" s="31">
        <f t="shared" si="4"/>
        <v>2.4956072518638739</v>
      </c>
      <c r="J40" s="32">
        <f t="shared" si="5"/>
        <v>-2.8900331194999999E-11</v>
      </c>
      <c r="K40" s="32">
        <f t="shared" si="6"/>
        <v>2.92755303677767E-13</v>
      </c>
      <c r="L40" s="31">
        <f t="shared" si="9"/>
        <v>359.40292617728653</v>
      </c>
      <c r="M40" s="32">
        <f t="shared" si="7"/>
        <v>4.8809859713381982</v>
      </c>
      <c r="N40" s="3"/>
    </row>
    <row r="41" spans="1:14">
      <c r="A41" s="9" t="s">
        <v>56</v>
      </c>
      <c r="B41" s="11" t="s">
        <v>107</v>
      </c>
      <c r="E41" s="39">
        <f t="shared" si="2"/>
        <v>590</v>
      </c>
      <c r="F41" s="30">
        <f t="shared" si="3"/>
        <v>3268.4</v>
      </c>
      <c r="G41" s="39">
        <f>E41*'Data Summary'!$B$18</f>
        <v>2716.36</v>
      </c>
      <c r="H41" s="30">
        <f t="shared" si="8"/>
        <v>250.55</v>
      </c>
      <c r="I41" s="31">
        <f t="shared" si="4"/>
        <v>2.0555480480343382</v>
      </c>
      <c r="J41" s="32">
        <f t="shared" si="5"/>
        <v>-2.0297648275000001E-11</v>
      </c>
      <c r="K41" s="32">
        <f t="shared" si="6"/>
        <v>2.3983283572436879E-13</v>
      </c>
      <c r="L41" s="31">
        <f t="shared" si="9"/>
        <v>252.4204354382781</v>
      </c>
      <c r="M41" s="32">
        <f t="shared" si="7"/>
        <v>3.7562185416635567</v>
      </c>
      <c r="N41" s="3"/>
    </row>
    <row r="42" spans="1:14">
      <c r="A42" s="9" t="s">
        <v>24</v>
      </c>
      <c r="B42" s="11">
        <v>60</v>
      </c>
      <c r="E42" s="39">
        <f t="shared" si="2"/>
        <v>580</v>
      </c>
      <c r="F42" s="30">
        <f t="shared" si="3"/>
        <v>3213</v>
      </c>
      <c r="G42" s="39">
        <f>E42*'Data Summary'!$B$18</f>
        <v>2670.32</v>
      </c>
      <c r="H42" s="30">
        <f t="shared" si="8"/>
        <v>92.233333333333334</v>
      </c>
      <c r="I42" s="31">
        <f t="shared" si="4"/>
        <v>1.2574224075906677</v>
      </c>
      <c r="J42" s="32">
        <f t="shared" si="5"/>
        <v>-1.4283614208500002E-11</v>
      </c>
      <c r="K42" s="32">
        <f t="shared" si="6"/>
        <v>2.1278771866590886E-13</v>
      </c>
      <c r="L42" s="31">
        <f t="shared" si="9"/>
        <v>177.63023919291686</v>
      </c>
      <c r="M42" s="32">
        <f t="shared" si="7"/>
        <v>3.0958444957356712</v>
      </c>
      <c r="N42" s="3"/>
    </row>
    <row r="43" spans="1:14">
      <c r="A43" s="54" t="s">
        <v>12</v>
      </c>
      <c r="B43" s="55"/>
      <c r="E43" s="39">
        <f t="shared" si="2"/>
        <v>570</v>
      </c>
      <c r="F43" s="30">
        <f t="shared" si="3"/>
        <v>3157.8</v>
      </c>
      <c r="G43" s="39">
        <f>E43*'Data Summary'!$B$18</f>
        <v>2624.28</v>
      </c>
      <c r="H43" s="30">
        <f t="shared" si="8"/>
        <v>10.283333333333333</v>
      </c>
      <c r="I43" s="31">
        <f t="shared" si="4"/>
        <v>0.46517619123176207</v>
      </c>
      <c r="J43" s="32">
        <f t="shared" si="5"/>
        <v>-1.04466836E-11</v>
      </c>
      <c r="K43" s="32">
        <f t="shared" si="6"/>
        <v>2.0408546182374069E-13</v>
      </c>
      <c r="L43" s="31">
        <f t="shared" si="9"/>
        <v>129.91438158113019</v>
      </c>
      <c r="M43" s="32">
        <f t="shared" si="7"/>
        <v>2.7968639102995017</v>
      </c>
      <c r="N43" s="3"/>
    </row>
    <row r="44" spans="1:14">
      <c r="A44" s="56"/>
      <c r="B44" s="57"/>
      <c r="E44" s="39">
        <f t="shared" si="2"/>
        <v>560</v>
      </c>
      <c r="F44" s="30">
        <f t="shared" si="3"/>
        <v>3102.8</v>
      </c>
      <c r="G44" s="39">
        <f>E44*'Data Summary'!$B$18</f>
        <v>2578.2400000000002</v>
      </c>
      <c r="H44" s="30">
        <f t="shared" si="8"/>
        <v>-0.1</v>
      </c>
      <c r="I44" s="31">
        <f t="shared" si="4"/>
        <v>0.19293061504650375</v>
      </c>
      <c r="J44" s="32">
        <f t="shared" si="5"/>
        <v>-7.6556718689999979E-12</v>
      </c>
      <c r="K44" s="32">
        <f t="shared" si="6"/>
        <v>1.9499182208057617E-13</v>
      </c>
      <c r="L44" s="31">
        <f t="shared" si="9"/>
        <v>95.205513494176259</v>
      </c>
      <c r="M44" s="32">
        <f t="shared" si="7"/>
        <v>2.5732952230794384</v>
      </c>
      <c r="N44" s="3"/>
    </row>
    <row r="45" spans="1:14">
      <c r="A45" s="9" t="s">
        <v>13</v>
      </c>
      <c r="B45" s="11" t="s">
        <v>108</v>
      </c>
      <c r="E45" s="39">
        <f t="shared" si="2"/>
        <v>550</v>
      </c>
      <c r="F45" s="30">
        <f t="shared" si="3"/>
        <v>3047</v>
      </c>
      <c r="G45" s="39">
        <f>E45*'Data Summary'!$B$18</f>
        <v>2532.2000000000003</v>
      </c>
      <c r="H45" s="30">
        <f t="shared" si="8"/>
        <v>-3.3333333333333333E-2</v>
      </c>
      <c r="I45" s="31">
        <f t="shared" si="4"/>
        <v>0.18708286933869708</v>
      </c>
      <c r="J45" s="32">
        <f t="shared" si="5"/>
        <v>-5.5183594975000086E-12</v>
      </c>
      <c r="K45" s="32">
        <f t="shared" si="6"/>
        <v>2.0667740790101832E-13</v>
      </c>
      <c r="L45" s="31">
        <f t="shared" si="9"/>
        <v>68.62601461961286</v>
      </c>
      <c r="M45" s="32">
        <f t="shared" si="7"/>
        <v>2.6441321746938091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29">
        <f>AVERAGE(J6:J21)+273.15</f>
        <v>295.45</v>
      </c>
      <c r="H48" s="33" t="s">
        <v>87</v>
      </c>
      <c r="I48" s="33">
        <v>964.4</v>
      </c>
      <c r="L48" s="34" t="str">
        <f>CONCATENATE(E30,",",L30,",",M30)</f>
        <v>700,12232.1691414753,144.723081186331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29">
        <f>_xlfn.STDEV.P(J6:J21)</f>
        <v>0</v>
      </c>
      <c r="H49" s="33" t="s">
        <v>88</v>
      </c>
      <c r="I49" s="33">
        <f>297.1</f>
        <v>297.10000000000002</v>
      </c>
      <c r="L49" s="34" t="str">
        <f t="shared" ref="L49:L63" si="10">CONCATENATE(E31,",",L31,",",M31)</f>
        <v>690,8400.47959137544,101.808244047689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29">
        <f>AVERAGE(I6:I21)</f>
        <v>963</v>
      </c>
      <c r="L50" s="34" t="str">
        <f t="shared" si="10"/>
        <v>680,5924.11838156809,71.7451692419856</v>
      </c>
    </row>
    <row r="51" spans="1:14">
      <c r="A51"/>
      <c r="B51"/>
      <c r="E51" s="8" t="s">
        <v>91</v>
      </c>
      <c r="F51" s="29">
        <f>_xlfn.STDEV.P(I6:I21)</f>
        <v>0</v>
      </c>
      <c r="H51"/>
      <c r="I51"/>
      <c r="L51" s="34" t="str">
        <f t="shared" si="10"/>
        <v>670,4095.83045409808,47.9082405650712</v>
      </c>
    </row>
    <row r="52" spans="1:14">
      <c r="E52" s="8" t="s">
        <v>78</v>
      </c>
      <c r="F52" s="29">
        <f>EXP(INDEX(LINEST(LN(L30:L45),E30:E45),1,2))</f>
        <v>3.5005436728997802E-7</v>
      </c>
      <c r="L52" s="34" t="str">
        <f t="shared" si="10"/>
        <v>660,2854.70910543691,34.2888444796518</v>
      </c>
    </row>
    <row r="53" spans="1:14">
      <c r="E53" s="8" t="s">
        <v>79</v>
      </c>
      <c r="F53" s="29">
        <f>INDEX(LINEST(LN(L30:L45),E30:E45),1)</f>
        <v>3.4601671625265014E-2</v>
      </c>
      <c r="L53" s="34" t="str">
        <f t="shared" si="10"/>
        <v>650,2009.14163545315,23.3601678852218</v>
      </c>
      <c r="N53" s="3"/>
    </row>
    <row r="54" spans="1:14">
      <c r="L54" s="34" t="str">
        <f t="shared" si="10"/>
        <v>640,1401.88490082172,16.9243305303463</v>
      </c>
      <c r="N54" s="3"/>
    </row>
    <row r="55" spans="1:14">
      <c r="L55" s="34" t="str">
        <f t="shared" si="10"/>
        <v>630,1001.01511575721,12.1213917084541</v>
      </c>
      <c r="N55" s="3"/>
    </row>
    <row r="56" spans="1:14">
      <c r="L56" s="34" t="str">
        <f t="shared" si="10"/>
        <v>620,694.785339086133,8.55242050831922</v>
      </c>
      <c r="N56" s="3"/>
    </row>
    <row r="57" spans="1:14">
      <c r="L57" s="34" t="str">
        <f t="shared" si="10"/>
        <v>610,499.963245689224,6.13851218705434</v>
      </c>
      <c r="N57" s="3"/>
    </row>
    <row r="58" spans="1:14">
      <c r="L58" s="34" t="str">
        <f t="shared" si="10"/>
        <v>600,359.402926177287,4.8809859713382</v>
      </c>
      <c r="N58" s="3"/>
    </row>
    <row r="59" spans="1:14">
      <c r="L59" s="34" t="str">
        <f t="shared" si="10"/>
        <v>590,252.420435438278,3.75621854166356</v>
      </c>
      <c r="N59" s="3"/>
    </row>
    <row r="60" spans="1:14">
      <c r="L60" s="34" t="str">
        <f t="shared" si="10"/>
        <v>580,177.630239192917,3.09584449573567</v>
      </c>
    </row>
    <row r="61" spans="1:14">
      <c r="L61" s="34" t="str">
        <f t="shared" si="10"/>
        <v>570,129.91438158113,2.7968639102995</v>
      </c>
    </row>
    <row r="62" spans="1:14">
      <c r="L62" s="34" t="str">
        <f t="shared" si="10"/>
        <v>560,95.2055134941763,2.57329522307944</v>
      </c>
    </row>
    <row r="63" spans="1:14">
      <c r="L63" s="34" t="str">
        <f t="shared" si="10"/>
        <v>550,68.6260146196129,2.64413217469381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AVERAGE(A9:A997)</f>
        <v>#DIV/0!</v>
      </c>
      <c r="B7" s="25" t="e">
        <f>STDEV(A9:A997)</f>
        <v>#DIV/0!</v>
      </c>
      <c r="C7" s="26" t="e">
        <f>AVERAGE(C9:C997)</f>
        <v>#DIV/0!</v>
      </c>
      <c r="D7" s="25" t="e">
        <f>STDEV(C9:C997)</f>
        <v>#DIV/0!</v>
      </c>
    </row>
    <row r="8" spans="1:4">
      <c r="A8" s="27" t="s">
        <v>16</v>
      </c>
      <c r="B8" s="27"/>
      <c r="C8" s="27" t="s">
        <v>16</v>
      </c>
      <c r="D8" s="27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2018-07-12T15:35:44Z</dcterms:modified>
</cp:coreProperties>
</file>