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03CD0BA8-DD7B-774E-B44F-EBF19277CA05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I30" i="1"/>
  <c r="M30" i="1" s="1"/>
  <c r="K31" i="1"/>
  <c r="I49" i="1"/>
  <c r="J32" i="1"/>
  <c r="K32" i="1"/>
  <c r="J33" i="1"/>
  <c r="L33" i="1" s="1"/>
  <c r="K33" i="1"/>
  <c r="J34" i="1"/>
  <c r="L34" i="1" s="1"/>
  <c r="K34" i="1"/>
  <c r="J35" i="1"/>
  <c r="L35" i="1" s="1"/>
  <c r="K35" i="1"/>
  <c r="J36" i="1"/>
  <c r="L36" i="1" s="1"/>
  <c r="K36" i="1"/>
  <c r="M36" i="1" s="1"/>
  <c r="J37" i="1"/>
  <c r="L37" i="1" s="1"/>
  <c r="K37" i="1"/>
  <c r="J38" i="1"/>
  <c r="L38" i="1" s="1"/>
  <c r="K38" i="1"/>
  <c r="J39" i="1"/>
  <c r="L39" i="1" s="1"/>
  <c r="K39" i="1"/>
  <c r="J40" i="1"/>
  <c r="L40" i="1" s="1"/>
  <c r="K40" i="1"/>
  <c r="M40" i="1" s="1"/>
  <c r="J41" i="1"/>
  <c r="L41" i="1" s="1"/>
  <c r="K41" i="1"/>
  <c r="J42" i="1"/>
  <c r="L42" i="1" s="1"/>
  <c r="K42" i="1"/>
  <c r="J43" i="1"/>
  <c r="L43" i="1" s="1"/>
  <c r="K43" i="1"/>
  <c r="J44" i="1"/>
  <c r="L44" i="1" s="1"/>
  <c r="K44" i="1"/>
  <c r="M44" i="1" s="1"/>
  <c r="J45" i="1"/>
  <c r="L45" i="1" s="1"/>
  <c r="K45" i="1"/>
  <c r="K30" i="1"/>
  <c r="J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5" i="1" l="1"/>
  <c r="L63" i="1" s="1"/>
  <c r="M42" i="1"/>
  <c r="M38" i="1"/>
  <c r="M34" i="1"/>
  <c r="M31" i="1"/>
  <c r="L48" i="1"/>
  <c r="M43" i="1"/>
  <c r="L61" i="1" s="1"/>
  <c r="M32" i="1"/>
  <c r="L62" i="1"/>
  <c r="L58" i="1"/>
  <c r="L54" i="1"/>
  <c r="L60" i="1"/>
  <c r="L56" i="1"/>
  <c r="L52" i="1"/>
  <c r="M41" i="1"/>
  <c r="L59" i="1" s="1"/>
  <c r="M39" i="1"/>
  <c r="L57" i="1" s="1"/>
  <c r="M37" i="1"/>
  <c r="L55" i="1" s="1"/>
  <c r="M35" i="1"/>
  <c r="L53" i="1" s="1"/>
  <c r="M33" i="1"/>
  <c r="L51" i="1" s="1"/>
  <c r="L32" i="1"/>
  <c r="L50" i="1" s="1"/>
  <c r="L31" i="1"/>
  <c r="L49" i="1" s="1"/>
  <c r="F52" i="1" l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<sst xmlns="http://schemas.openxmlformats.org/spreadsheetml/2006/main" count="456" uniqueCount="107">
  <si>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</si>
  <si>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</si>
  <si>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</si>
  <si>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</si>
  <si>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</si>
  <si>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</si>
  <si>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</si>
  <si>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</si>
  <si>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</si>
  <si>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</si>
  <si>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</si>
  <si>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</si>
  <si>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</si>
  <si>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</si>
  <si>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</si>
  <si>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</si>
  <si>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</si>
  <si>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</si>
  <si>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</si>
  <si>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</si>
  <si>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</si>
  <si>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</si>
  <si>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</si>
  <si>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</si>
  <si>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</si>
  <si>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</si>
  <si>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</si>
  <si>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</si>
  <si>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</si>
  <si>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</si>
  <si>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</si>
  <si>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</si>
  <si>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</si>
  <si>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</si>
  <si>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</si>
  <si>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</si>
  <si>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</si>
  <si>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</si>
  <si>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</si>
  <si>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</si>
  <si>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</si>
  <si>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</si>
  <si>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</si>
  <si>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</si>
  <si>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</si>
  <si>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</si>
  <si>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</si>
  <si>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</si>
  <si>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</si>
  <si>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</si>
  <si>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</si>
  <si>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</si>
  <si>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</si>
  <si>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</si>
  <si>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</si>
  <si>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</si>
  <si>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</si>
  <si>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</si>
  <si>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</si>
  <si>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</si>
  <si>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</si>
  <si>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</si>
  <si>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</si>
  <si>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</si>
  <si>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</si>
  <si>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</si>
  <si>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</si>
  <si>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</si>
  <si>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</si>
  <si>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</si>
  <si>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</si>
  <si>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</si>
  <si>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</si>
  <si>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</si>
  <si>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</si>
  <si>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</si>
  <si>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</si>
  <si>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</si>
  <si>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</si>
  <si>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</si>
  <si>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</si>
  <si>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</si>
  <si>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</si>
  <si>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</si>
  <si>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</si>
  <si>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</si>
  <si>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</si>
  <si>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</si>
  <si>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</si>
  <si>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</si>
  <si>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</si>
  <si>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</si>
  <si>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</si>
  <si>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</si>
  <si>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</si>
  <si>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</si>
  <si>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Henning</t>
  </si>
  <si>
    <t>ORTEC 474</t>
  </si>
  <si>
    <t>GE11-X-L-CERN-0023</t>
  </si>
  <si>
    <t>Ar/CO2</t>
  </si>
  <si>
    <t>70/30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</si>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</sst>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264.90356135180502</c:v>
                  </c:pt>
                  <c:pt idx="1">
                    <c:v>185.31605150789389</c:v>
                  </c:pt>
                  <c:pt idx="2">
                    <c:v>124.54015665427379</c:v>
                  </c:pt>
                  <c:pt idx="3">
                    <c:v>112.78104546695225</c:v>
                  </c:pt>
                  <c:pt idx="4">
                    <c:v>55.69739138570074</c:v>
                  </c:pt>
                  <c:pt idx="5">
                    <c:v>40.75790258665625</c:v>
                  </c:pt>
                  <c:pt idx="6">
                    <c:v>26.829260413543857</c:v>
                  </c:pt>
                  <c:pt idx="7">
                    <c:v>18.706725537202892</c:v>
                  </c:pt>
                  <c:pt idx="8">
                    <c:v>15.218331739178852</c:v>
                  </c:pt>
                  <c:pt idx="9">
                    <c:v>10.640302656445613</c:v>
                  </c:pt>
                  <c:pt idx="10">
                    <c:v>6.81082763233898</c:v>
                  </c:pt>
                  <c:pt idx="11">
                    <c:v>4.8248043324978429</c:v>
                  </c:pt>
                  <c:pt idx="12">
                    <c:v>6.1264670761484323</c:v>
                  </c:pt>
                  <c:pt idx="13">
                    <c:v>2.753999080997755</c:v>
                  </c:pt>
                  <c:pt idx="14">
                    <c:v>6.7236969216757752</c:v>
                  </c:pt>
                  <c:pt idx="15">
                    <c:v>1.7904402643008828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264.90356135180502</c:v>
                  </c:pt>
                  <c:pt idx="1">
                    <c:v>185.31605150789389</c:v>
                  </c:pt>
                  <c:pt idx="2">
                    <c:v>124.54015665427379</c:v>
                  </c:pt>
                  <c:pt idx="3">
                    <c:v>112.78104546695225</c:v>
                  </c:pt>
                  <c:pt idx="4">
                    <c:v>55.69739138570074</c:v>
                  </c:pt>
                  <c:pt idx="5">
                    <c:v>40.75790258665625</c:v>
                  </c:pt>
                  <c:pt idx="6">
                    <c:v>26.829260413543857</c:v>
                  </c:pt>
                  <c:pt idx="7">
                    <c:v>18.706725537202892</c:v>
                  </c:pt>
                  <c:pt idx="8">
                    <c:v>15.218331739178852</c:v>
                  </c:pt>
                  <c:pt idx="9">
                    <c:v>10.640302656445613</c:v>
                  </c:pt>
                  <c:pt idx="10">
                    <c:v>6.81082763233898</c:v>
                  </c:pt>
                  <c:pt idx="11">
                    <c:v>4.8248043324978429</c:v>
                  </c:pt>
                  <c:pt idx="12">
                    <c:v>6.1264670761484323</c:v>
                  </c:pt>
                  <c:pt idx="13">
                    <c:v>2.753999080997755</c:v>
                  </c:pt>
                  <c:pt idx="14">
                    <c:v>6.7236969216757752</c:v>
                  </c:pt>
                  <c:pt idx="15">
                    <c:v>1.7904402643008828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11260.769985754943</c:v>
                </c:pt>
                <c:pt idx="1">
                  <c:v>7646.8829620611023</c:v>
                </c:pt>
                <c:pt idx="2">
                  <c:v>5224.4451978199349</c:v>
                </c:pt>
                <c:pt idx="3">
                  <c:v>3610.131503975565</c:v>
                </c:pt>
                <c:pt idx="4">
                  <c:v>2491.2629774932834</c:v>
                </c:pt>
                <c:pt idx="5">
                  <c:v>1733.158178212175</c:v>
                </c:pt>
                <c:pt idx="6">
                  <c:v>1208.8238525643999</c:v>
                </c:pt>
                <c:pt idx="7">
                  <c:v>854.83423262864676</c:v>
                </c:pt>
                <c:pt idx="8">
                  <c:v>600.01159091418128</c:v>
                </c:pt>
                <c:pt idx="9">
                  <c:v>420.82369914855644</c:v>
                </c:pt>
                <c:pt idx="10">
                  <c:v>299.27949211534843</c:v>
                </c:pt>
                <c:pt idx="11">
                  <c:v>214.28428641585975</c:v>
                </c:pt>
                <c:pt idx="12">
                  <c:v>153.50863995612531</c:v>
                </c:pt>
                <c:pt idx="13">
                  <c:v>109.52654393472254</c:v>
                </c:pt>
                <c:pt idx="14">
                  <c:v>78.851742311288888</c:v>
                </c:pt>
                <c:pt idx="15">
                  <c:v>57.034298513979536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D-A44D-8315-A84AC0A9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5680"/>
        <c:axId val="-213319120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20.605117275085874</c:v>
                  </c:pt>
                  <c:pt idx="1">
                    <c:v>20.571259064350169</c:v>
                  </c:pt>
                  <c:pt idx="2">
                    <c:v>20.294032795314529</c:v>
                  </c:pt>
                  <c:pt idx="3">
                    <c:v>20.119152256039836</c:v>
                  </c:pt>
                  <c:pt idx="4">
                    <c:v>19.977828599787408</c:v>
                  </c:pt>
                  <c:pt idx="5">
                    <c:v>19.750386591007274</c:v>
                  </c:pt>
                  <c:pt idx="6">
                    <c:v>19.301049979450895</c:v>
                  </c:pt>
                  <c:pt idx="7">
                    <c:v>18.213486649832578</c:v>
                  </c:pt>
                  <c:pt idx="8">
                    <c:v>14.236406792791891</c:v>
                  </c:pt>
                  <c:pt idx="9">
                    <c:v>11.45549365944094</c:v>
                  </c:pt>
                  <c:pt idx="10">
                    <c:v>8.7749801457380681</c:v>
                  </c:pt>
                  <c:pt idx="11">
                    <c:v>5.0248825450777517</c:v>
                  </c:pt>
                  <c:pt idx="12">
                    <c:v>1.9271452110015377</c:v>
                  </c:pt>
                  <c:pt idx="13">
                    <c:v>0.69402208818037747</c:v>
                  </c:pt>
                  <c:pt idx="14">
                    <c:v>0.34801022168027101</c:v>
                  </c:pt>
                  <c:pt idx="15">
                    <c:v>0.26193723328151236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20.605117275085874</c:v>
                  </c:pt>
                  <c:pt idx="1">
                    <c:v>20.571259064350169</c:v>
                  </c:pt>
                  <c:pt idx="2">
                    <c:v>20.294032795314529</c:v>
                  </c:pt>
                  <c:pt idx="3">
                    <c:v>20.119152256039836</c:v>
                  </c:pt>
                  <c:pt idx="4">
                    <c:v>19.977828599787408</c:v>
                  </c:pt>
                  <c:pt idx="5">
                    <c:v>19.750386591007274</c:v>
                  </c:pt>
                  <c:pt idx="6">
                    <c:v>19.301049979450895</c:v>
                  </c:pt>
                  <c:pt idx="7">
                    <c:v>18.213486649832578</c:v>
                  </c:pt>
                  <c:pt idx="8">
                    <c:v>14.236406792791891</c:v>
                  </c:pt>
                  <c:pt idx="9">
                    <c:v>11.45549365944094</c:v>
                  </c:pt>
                  <c:pt idx="10">
                    <c:v>8.7749801457380681</c:v>
                  </c:pt>
                  <c:pt idx="11">
                    <c:v>5.0248825450777517</c:v>
                  </c:pt>
                  <c:pt idx="12">
                    <c:v>1.9271452110015377</c:v>
                  </c:pt>
                  <c:pt idx="13">
                    <c:v>0.69402208818037747</c:v>
                  </c:pt>
                  <c:pt idx="14">
                    <c:v>0.34801022168027101</c:v>
                  </c:pt>
                  <c:pt idx="15">
                    <c:v>0.26193723328151236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25460.516666666666</c:v>
                </c:pt>
                <c:pt idx="1">
                  <c:v>25377.3</c:v>
                </c:pt>
                <c:pt idx="2">
                  <c:v>24698.766666666666</c:v>
                </c:pt>
                <c:pt idx="3">
                  <c:v>24275.016666666666</c:v>
                </c:pt>
                <c:pt idx="4">
                  <c:v>23937.65</c:v>
                </c:pt>
                <c:pt idx="5">
                  <c:v>23395.866666666665</c:v>
                </c:pt>
                <c:pt idx="6">
                  <c:v>22343.966666666667</c:v>
                </c:pt>
                <c:pt idx="7">
                  <c:v>19897.033333333333</c:v>
                </c:pt>
                <c:pt idx="8">
                  <c:v>12155.516666666666</c:v>
                </c:pt>
                <c:pt idx="9">
                  <c:v>7869.9666666666662</c:v>
                </c:pt>
                <c:pt idx="10">
                  <c:v>4614.45</c:v>
                </c:pt>
                <c:pt idx="11">
                  <c:v>1509.5333333333333</c:v>
                </c:pt>
                <c:pt idx="12">
                  <c:v>217.66666666666666</c:v>
                </c:pt>
                <c:pt idx="13">
                  <c:v>24.133333333333333</c:v>
                </c:pt>
                <c:pt idx="14">
                  <c:v>1.6333333333333333</c:v>
                </c:pt>
                <c:pt idx="15">
                  <c:v>-1.6666666666666666E-2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D-A44D-8315-A84AC0A9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47472"/>
        <c:axId val="-2073380032"/>
      </c:scatterChart>
      <c:valAx>
        <c:axId val="-207385568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91200"/>
        <c:crosses val="autoZero"/>
        <c:crossBetween val="midCat"/>
      </c:valAx>
      <c:valAx>
        <c:axId val="-213319120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5680"/>
        <c:crosses val="autoZero"/>
        <c:crossBetween val="midCat"/>
      </c:valAx>
      <c:valAx>
        <c:axId val="-2073380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8947472"/>
        <c:crosses val="max"/>
        <c:crossBetween val="midCat"/>
      </c:valAx>
      <c:valAx>
        <c:axId val="-209894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33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2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42" t="s">
        <v>5</v>
      </c>
      <c r="G5" s="42" t="s">
        <v>6</v>
      </c>
      <c r="H5" s="42" t="s">
        <v>33</v>
      </c>
      <c r="I5" s="42" t="s">
        <v>83</v>
      </c>
      <c r="J5" s="20" t="s">
        <v>10</v>
      </c>
      <c r="K5" s="21" t="s">
        <v>19</v>
      </c>
      <c r="L5" s="42" t="s">
        <v>19</v>
      </c>
      <c r="M5" s="42" t="s">
        <v>19</v>
      </c>
      <c r="N5" s="20" t="s">
        <v>19</v>
      </c>
      <c r="O5" s="21" t="s">
        <v>84</v>
      </c>
      <c r="P5" s="42" t="s">
        <v>84</v>
      </c>
      <c r="Q5" s="42" t="s">
        <v>84</v>
      </c>
      <c r="R5" s="42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>
        <v>3493</v>
      </c>
      <c r="G6" s="14">
        <v>700</v>
      </c>
      <c r="H6" s="15">
        <v>0.71250000000000002</v>
      </c>
      <c r="I6" s="16">
        <v>983.15</v>
      </c>
      <c r="J6" s="17">
        <v>23.95</v>
      </c>
      <c r="K6" s="18">
        <v>412</v>
      </c>
      <c r="L6" s="12">
        <v>20.297783129999999</v>
      </c>
      <c r="M6" s="14">
        <v>1528043</v>
      </c>
      <c r="N6" s="23">
        <v>1236.1404</v>
      </c>
      <c r="O6" s="41">
        <v>-8.1699999999999993E-12</v>
      </c>
      <c r="P6" s="41">
        <v>7.3100000000000002E-12</v>
      </c>
      <c r="Q6" s="41">
        <v>-1.59E-8</v>
      </c>
      <c r="R6" s="41">
        <v>3.4899999999999998E-10</v>
      </c>
    </row>
    <row r="7" spans="1:18">
      <c r="A7" s="9" t="s">
        <v>3</v>
      </c>
      <c r="B7" s="11">
        <v>4.5</v>
      </c>
      <c r="C7"/>
      <c r="D7"/>
      <c r="E7" s="45"/>
      <c r="F7" s="13">
        <v>3443.1</v>
      </c>
      <c r="G7" s="14">
        <v>690</v>
      </c>
      <c r="H7" s="15">
        <v>0.72013888888888899</v>
      </c>
      <c r="I7" s="16">
        <v>983.15</v>
      </c>
      <c r="J7" s="17">
        <v>23.95</v>
      </c>
      <c r="K7" s="18">
        <v>399</v>
      </c>
      <c r="L7" s="12">
        <v>19.974984360000001</v>
      </c>
      <c r="M7" s="36">
        <v>1523037</v>
      </c>
      <c r="N7" s="23">
        <v>1234.1139000000001</v>
      </c>
      <c r="O7" s="41">
        <v>-8.2899999999999996E-12</v>
      </c>
      <c r="P7" s="41">
        <v>1.0699999999999999E-11</v>
      </c>
      <c r="Q7" s="41">
        <v>-1.0800000000000001E-8</v>
      </c>
      <c r="R7" s="41">
        <v>2.4499999999999998E-10</v>
      </c>
    </row>
    <row r="8" spans="1:18">
      <c r="A8" s="9" t="s">
        <v>28</v>
      </c>
      <c r="B8" s="11">
        <v>100</v>
      </c>
      <c r="C8"/>
      <c r="D8"/>
      <c r="E8" s="45"/>
      <c r="F8" s="13">
        <v>3393.2</v>
      </c>
      <c r="G8" s="14">
        <v>680</v>
      </c>
      <c r="H8" s="15">
        <v>0.7284722222222223</v>
      </c>
      <c r="I8" s="16">
        <v>983.15</v>
      </c>
      <c r="J8" s="17">
        <v>23.95</v>
      </c>
      <c r="K8" s="18">
        <v>363</v>
      </c>
      <c r="L8" s="12">
        <v>19.052558879999999</v>
      </c>
      <c r="M8" s="36">
        <v>1482289</v>
      </c>
      <c r="N8" s="23">
        <v>1217.4929</v>
      </c>
      <c r="O8" s="41">
        <v>-6.9700000000000004E-12</v>
      </c>
      <c r="P8" s="41">
        <v>3.79E-11</v>
      </c>
      <c r="Q8" s="41">
        <v>-7.3799999999999997E-9</v>
      </c>
      <c r="R8" s="41">
        <v>1.5999999999999999E-10</v>
      </c>
    </row>
    <row r="9" spans="1:18" ht="15" customHeight="1">
      <c r="A9" s="9" t="s">
        <v>29</v>
      </c>
      <c r="B9" s="11">
        <v>100</v>
      </c>
      <c r="C9" s="4"/>
      <c r="D9" s="6"/>
      <c r="E9" s="45"/>
      <c r="F9" s="13">
        <v>3343.3</v>
      </c>
      <c r="G9" s="14">
        <v>670</v>
      </c>
      <c r="H9" s="15">
        <v>0.7319444444444444</v>
      </c>
      <c r="I9" s="16">
        <v>983.15</v>
      </c>
      <c r="J9" s="17">
        <v>23.95</v>
      </c>
      <c r="K9" s="18">
        <v>354</v>
      </c>
      <c r="L9" s="12">
        <v>18.814887720000002</v>
      </c>
      <c r="M9" s="14">
        <v>1456855</v>
      </c>
      <c r="N9" s="23">
        <v>1207.0025000000001</v>
      </c>
      <c r="O9" s="41">
        <v>-5.1800000000000001E-12</v>
      </c>
      <c r="P9" s="41">
        <v>9.1300000000000001E-12</v>
      </c>
      <c r="Q9" s="41">
        <v>-5.1000000000000002E-9</v>
      </c>
      <c r="R9" s="41">
        <v>1.5299999999999999E-10</v>
      </c>
    </row>
    <row r="10" spans="1:18">
      <c r="A10" s="55" t="s">
        <v>23</v>
      </c>
      <c r="B10" s="56"/>
      <c r="C10" s="4"/>
      <c r="D10" s="6"/>
      <c r="E10" s="45"/>
      <c r="F10" s="13">
        <v>3293.4</v>
      </c>
      <c r="G10" s="14">
        <v>660</v>
      </c>
      <c r="H10" s="15">
        <v>0.73958333333333337</v>
      </c>
      <c r="I10" s="16">
        <v>983.15</v>
      </c>
      <c r="J10" s="17">
        <v>23.95</v>
      </c>
      <c r="K10" s="18">
        <v>275</v>
      </c>
      <c r="L10" s="12">
        <v>16.583123950000001</v>
      </c>
      <c r="M10" s="14">
        <v>1436534</v>
      </c>
      <c r="N10" s="23">
        <v>1198.5550000000001</v>
      </c>
      <c r="O10" s="41">
        <v>-4.1899999999999997E-12</v>
      </c>
      <c r="P10" s="41">
        <v>1.48E-12</v>
      </c>
      <c r="Q10" s="41">
        <v>-3.5199999999999998E-9</v>
      </c>
      <c r="R10" s="41">
        <v>7.2799999999999997E-11</v>
      </c>
    </row>
    <row r="11" spans="1:18">
      <c r="A11" s="57"/>
      <c r="B11" s="58"/>
      <c r="C11" s="4"/>
      <c r="D11" s="6"/>
      <c r="E11" s="45"/>
      <c r="F11" s="13">
        <v>3243.5</v>
      </c>
      <c r="G11" s="14">
        <v>650</v>
      </c>
      <c r="H11" s="15">
        <v>0.74444444444444446</v>
      </c>
      <c r="I11" s="16">
        <v>983.15</v>
      </c>
      <c r="J11" s="17">
        <v>23.95</v>
      </c>
      <c r="K11" s="18">
        <v>264</v>
      </c>
      <c r="L11" s="12">
        <v>16.248076810000001</v>
      </c>
      <c r="M11" s="14">
        <v>1404016</v>
      </c>
      <c r="N11" s="23">
        <v>1184.9118000000001</v>
      </c>
      <c r="O11" s="41">
        <v>-4.0700000000000002E-12</v>
      </c>
      <c r="P11" s="41">
        <v>4.6999999999999998E-12</v>
      </c>
      <c r="Q11" s="41">
        <v>-2.45E-9</v>
      </c>
      <c r="R11" s="41">
        <v>5.3500000000000003E-11</v>
      </c>
    </row>
    <row r="12" spans="1:18">
      <c r="A12" s="9" t="s">
        <v>57</v>
      </c>
      <c r="B12" s="11" t="s">
        <v>98</v>
      </c>
      <c r="C12" s="4"/>
      <c r="D12" s="6"/>
      <c r="E12" s="45"/>
      <c r="F12" s="13">
        <v>3193.6</v>
      </c>
      <c r="G12" s="14">
        <v>640</v>
      </c>
      <c r="H12" s="15">
        <v>0.76041666666666663</v>
      </c>
      <c r="I12" s="16">
        <v>983.15</v>
      </c>
      <c r="J12" s="17">
        <v>23.95</v>
      </c>
      <c r="K12" s="18">
        <v>236</v>
      </c>
      <c r="L12" s="12">
        <v>15.3622915</v>
      </c>
      <c r="M12" s="14">
        <v>1340874</v>
      </c>
      <c r="N12" s="23">
        <v>1157.9611</v>
      </c>
      <c r="O12" s="41">
        <v>-4.0399999999999997E-12</v>
      </c>
      <c r="P12" s="41">
        <v>1.5000000000000001E-12</v>
      </c>
      <c r="Q12" s="41">
        <v>-1.7100000000000001E-9</v>
      </c>
      <c r="R12" s="41">
        <v>3.5000000000000002E-11</v>
      </c>
    </row>
    <row r="13" spans="1:18">
      <c r="A13" s="9" t="s">
        <v>45</v>
      </c>
      <c r="B13" s="11">
        <v>4.2</v>
      </c>
      <c r="C13" s="4"/>
      <c r="D13" s="6"/>
      <c r="E13" s="45"/>
      <c r="F13" s="13">
        <v>3143.7</v>
      </c>
      <c r="G13" s="14">
        <v>630</v>
      </c>
      <c r="H13" s="15">
        <v>0.76527777777777783</v>
      </c>
      <c r="I13" s="16">
        <v>983.15</v>
      </c>
      <c r="J13" s="17">
        <v>23.95</v>
      </c>
      <c r="K13" s="18">
        <v>205</v>
      </c>
      <c r="L13" s="12">
        <v>14.31782106</v>
      </c>
      <c r="M13" s="14">
        <v>1194027</v>
      </c>
      <c r="N13" s="23">
        <v>1092.7154</v>
      </c>
      <c r="O13" s="41">
        <v>-3.6100000000000002E-12</v>
      </c>
      <c r="P13" s="41">
        <v>1.81E-12</v>
      </c>
      <c r="Q13" s="41">
        <v>-1.21E-9</v>
      </c>
      <c r="R13" s="41">
        <v>2.4299999999999999E-11</v>
      </c>
    </row>
    <row r="14" spans="1:18">
      <c r="A14" s="9" t="s">
        <v>54</v>
      </c>
      <c r="B14" s="11" t="s">
        <v>99</v>
      </c>
      <c r="C14" s="4"/>
      <c r="D14" s="6"/>
      <c r="E14" s="45"/>
      <c r="F14" s="13">
        <v>3093.8</v>
      </c>
      <c r="G14" s="14">
        <v>620</v>
      </c>
      <c r="H14" s="15">
        <v>0.77569444444444446</v>
      </c>
      <c r="I14" s="16">
        <v>983.15</v>
      </c>
      <c r="J14" s="17">
        <v>23.95</v>
      </c>
      <c r="K14" s="18">
        <v>150</v>
      </c>
      <c r="L14" s="12">
        <v>12.24744871</v>
      </c>
      <c r="M14" s="14">
        <v>729481</v>
      </c>
      <c r="N14" s="23">
        <v>854.09659999999997</v>
      </c>
      <c r="O14" s="41">
        <v>-3.2300000000000002E-12</v>
      </c>
      <c r="P14" s="41">
        <v>9.0999999999999996E-12</v>
      </c>
      <c r="Q14" s="41">
        <v>-8.4999999999999996E-10</v>
      </c>
      <c r="R14" s="41">
        <v>1.8100000000000001E-11</v>
      </c>
    </row>
    <row r="15" spans="1:18">
      <c r="A15" s="9" t="s">
        <v>55</v>
      </c>
      <c r="B15" s="11" t="s">
        <v>100</v>
      </c>
      <c r="C15" s="4"/>
      <c r="D15" s="6"/>
      <c r="E15" s="45"/>
      <c r="F15" s="13">
        <v>3043.9</v>
      </c>
      <c r="G15" s="14">
        <v>610</v>
      </c>
      <c r="H15" s="15">
        <v>0.78055555555555556</v>
      </c>
      <c r="I15" s="16">
        <v>983.15</v>
      </c>
      <c r="J15" s="17">
        <v>23.95</v>
      </c>
      <c r="K15" s="18">
        <v>112</v>
      </c>
      <c r="L15" s="12">
        <v>10.58300524</v>
      </c>
      <c r="M15" s="14">
        <v>472310</v>
      </c>
      <c r="N15" s="23">
        <v>687.24814000000003</v>
      </c>
      <c r="O15" s="41">
        <v>-2.1100000000000001E-12</v>
      </c>
      <c r="P15" s="41">
        <v>6.2600000000000004E-12</v>
      </c>
      <c r="Q15" s="41">
        <v>-5.9600000000000001E-10</v>
      </c>
      <c r="R15" s="41">
        <v>1.27E-11</v>
      </c>
    </row>
    <row r="16" spans="1:18">
      <c r="A16" s="9" t="s">
        <v>49</v>
      </c>
      <c r="B16" s="11">
        <v>5</v>
      </c>
      <c r="C16" s="4"/>
      <c r="D16" s="6"/>
      <c r="E16" s="45"/>
      <c r="F16" s="13">
        <v>2994</v>
      </c>
      <c r="G16" s="14">
        <v>600</v>
      </c>
      <c r="H16" s="15">
        <v>0.78541666666666676</v>
      </c>
      <c r="I16" s="16">
        <v>983.15</v>
      </c>
      <c r="J16" s="17">
        <v>23.95</v>
      </c>
      <c r="K16" s="18">
        <v>167</v>
      </c>
      <c r="L16" s="12">
        <v>12.92284798</v>
      </c>
      <c r="M16" s="14">
        <v>277034</v>
      </c>
      <c r="N16" s="23">
        <v>526.34019000000001</v>
      </c>
      <c r="O16" s="41">
        <v>-2.6400000000000001E-12</v>
      </c>
      <c r="P16" s="41">
        <v>1.19E-12</v>
      </c>
      <c r="Q16" s="41">
        <v>-4.2499999999999998E-10</v>
      </c>
      <c r="R16" s="41">
        <v>8.8500000000000005E-12</v>
      </c>
    </row>
    <row r="17" spans="1:20">
      <c r="A17" s="9" t="s">
        <v>62</v>
      </c>
      <c r="B17" s="11">
        <v>4.99</v>
      </c>
      <c r="C17" s="4"/>
      <c r="D17" s="6"/>
      <c r="E17" s="45"/>
      <c r="F17" s="13">
        <v>2944.1</v>
      </c>
      <c r="G17" s="14">
        <v>590</v>
      </c>
      <c r="H17" s="15">
        <v>0.7909722222222223</v>
      </c>
      <c r="I17" s="16">
        <v>983.14</v>
      </c>
      <c r="J17" s="17">
        <v>23.95</v>
      </c>
      <c r="K17" s="18">
        <v>163</v>
      </c>
      <c r="L17" s="12">
        <v>12.76714533</v>
      </c>
      <c r="M17" s="14">
        <v>90735</v>
      </c>
      <c r="N17" s="23">
        <v>301.22251</v>
      </c>
      <c r="O17" s="41">
        <v>-2.5900000000000001E-12</v>
      </c>
      <c r="P17" s="41">
        <v>1.81E-12</v>
      </c>
      <c r="Q17" s="41">
        <v>-3.0499999999999998E-10</v>
      </c>
      <c r="R17" s="41">
        <v>6.0500000000000003E-12</v>
      </c>
    </row>
    <row r="18" spans="1:20" ht="14" customHeight="1">
      <c r="A18" s="9" t="s">
        <v>63</v>
      </c>
      <c r="B18" s="11">
        <v>4.7</v>
      </c>
      <c r="C18" s="4"/>
      <c r="D18" s="6"/>
      <c r="E18" s="45"/>
      <c r="F18" s="13">
        <v>2894.2</v>
      </c>
      <c r="G18" s="14">
        <v>580</v>
      </c>
      <c r="H18" s="15">
        <v>0.79513888888888884</v>
      </c>
      <c r="I18" s="16">
        <v>983.14</v>
      </c>
      <c r="J18" s="17">
        <v>23.95</v>
      </c>
      <c r="K18" s="18">
        <v>155</v>
      </c>
      <c r="L18" s="12">
        <v>12.4498996</v>
      </c>
      <c r="M18" s="14">
        <v>13215</v>
      </c>
      <c r="N18" s="23">
        <v>114.95650999999999</v>
      </c>
      <c r="O18" s="41">
        <v>-2.36E-12</v>
      </c>
      <c r="P18" s="41">
        <v>1.1700000000000001E-12</v>
      </c>
      <c r="Q18" s="41">
        <v>-2.1899999999999999E-10</v>
      </c>
      <c r="R18" s="41">
        <v>8.3699999999999993E-12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5"/>
      <c r="F19" s="13">
        <v>2844.3</v>
      </c>
      <c r="G19" s="14">
        <v>570</v>
      </c>
      <c r="H19" s="15">
        <v>0.80069444444444438</v>
      </c>
      <c r="I19" s="16">
        <v>983.14</v>
      </c>
      <c r="J19" s="17">
        <v>23.97</v>
      </c>
      <c r="K19" s="18">
        <v>143</v>
      </c>
      <c r="L19" s="12">
        <v>11.95826074</v>
      </c>
      <c r="M19" s="14">
        <v>1591</v>
      </c>
      <c r="N19" s="23">
        <v>39.887340999999999</v>
      </c>
      <c r="O19" s="41">
        <v>-2.4299999999999999E-12</v>
      </c>
      <c r="P19" s="41">
        <v>1.1999999999999999E-12</v>
      </c>
      <c r="Q19" s="41">
        <v>-1.57E-10</v>
      </c>
      <c r="R19" s="41">
        <v>3.4600000000000002E-12</v>
      </c>
    </row>
    <row r="20" spans="1:20">
      <c r="A20" s="9" t="s">
        <v>65</v>
      </c>
      <c r="B20" s="11">
        <v>0.56000000000000005</v>
      </c>
      <c r="C20" s="4"/>
      <c r="D20" s="6"/>
      <c r="E20" s="45"/>
      <c r="F20" s="13">
        <v>2794.4</v>
      </c>
      <c r="G20" s="14">
        <v>560</v>
      </c>
      <c r="H20" s="15">
        <v>0.81041666666666667</v>
      </c>
      <c r="I20" s="16">
        <v>983.14</v>
      </c>
      <c r="J20" s="17">
        <v>23.97</v>
      </c>
      <c r="K20" s="18">
        <v>169</v>
      </c>
      <c r="L20" s="12">
        <v>13</v>
      </c>
      <c r="M20" s="14">
        <v>267</v>
      </c>
      <c r="N20" s="23">
        <v>16.340135</v>
      </c>
      <c r="O20" s="41">
        <v>-2.7200000000000001E-12</v>
      </c>
      <c r="P20" s="41">
        <v>9.0999999999999996E-12</v>
      </c>
      <c r="Q20" s="41">
        <v>-1.1399999999999999E-10</v>
      </c>
      <c r="R20" s="41">
        <v>2.5200000000000002E-12</v>
      </c>
    </row>
    <row r="21" spans="1:20">
      <c r="A21" s="9" t="s">
        <v>66</v>
      </c>
      <c r="B21" s="11">
        <v>0.44</v>
      </c>
      <c r="C21" s="4"/>
      <c r="D21" s="6"/>
      <c r="E21" s="46"/>
      <c r="F21" s="13">
        <v>2744.5</v>
      </c>
      <c r="G21" s="14">
        <v>550</v>
      </c>
      <c r="H21" s="15">
        <v>0.81597222222222221</v>
      </c>
      <c r="I21" s="16">
        <v>983.14</v>
      </c>
      <c r="J21" s="17">
        <v>23.97</v>
      </c>
      <c r="K21" s="18">
        <v>124</v>
      </c>
      <c r="L21" s="12">
        <v>11.135528730000001</v>
      </c>
      <c r="M21" s="14">
        <v>123</v>
      </c>
      <c r="N21" s="23">
        <v>11.090536999999999</v>
      </c>
      <c r="O21" s="41">
        <v>-2.61E-12</v>
      </c>
      <c r="P21" s="41">
        <v>1.1599999999999999E-12</v>
      </c>
      <c r="Q21" s="41">
        <v>-8.3100000000000003E-11</v>
      </c>
      <c r="R21" s="41">
        <v>2.1400000000000002E-12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0.86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3493</v>
      </c>
      <c r="G30" s="29">
        <f>E30*'Data Summary'!$B$18</f>
        <v>3290</v>
      </c>
      <c r="H30" s="31">
        <f>(M6-K6)/$B$42</f>
        <v>25460.516666666666</v>
      </c>
      <c r="I30" s="32">
        <f>(1/$B$42)*SQRT(N6^2+L6^2)</f>
        <v>20.605117275085874</v>
      </c>
      <c r="J30" s="33">
        <f>Q6-O6</f>
        <v>-1.589183E-8</v>
      </c>
      <c r="K30" s="33">
        <f>SQRT(P6^2+R6^2)</f>
        <v>3.490765476224377E-10</v>
      </c>
      <c r="L30" s="32">
        <f>ABS(J30)/($H$30*$F$24*$L$24)</f>
        <v>11260.769985754943</v>
      </c>
      <c r="M30" s="33">
        <f>SQRT( ( 1 / ($H$30*$F$24*$L$24 ) )^2 * (K30^2+J30^2*( ($I$30/$H$30)^2+($F$25/$F$24)^2)))</f>
        <v>264.90356135180502</v>
      </c>
    </row>
    <row r="31" spans="1:20">
      <c r="A31" s="9" t="s">
        <v>27</v>
      </c>
      <c r="B31" s="11">
        <v>200</v>
      </c>
      <c r="E31" s="43">
        <f t="shared" ref="E31:E45" si="0">G7</f>
        <v>690</v>
      </c>
      <c r="F31" s="43">
        <f t="shared" ref="F31:F45" si="1">F7</f>
        <v>3443.1</v>
      </c>
      <c r="G31" s="43">
        <f>E31*'Data Summary'!$B$18</f>
        <v>3243</v>
      </c>
      <c r="H31" s="31">
        <f>(M7-K7)/$B$42</f>
        <v>25377.3</v>
      </c>
      <c r="I31" s="32">
        <f t="shared" ref="I31:I45" si="2">(1/$B$42)*SQRT(N7^2+L7^2)</f>
        <v>20.571259064350169</v>
      </c>
      <c r="J31" s="33">
        <f t="shared" ref="J31:J45" si="3">Q7-O7</f>
        <v>-1.079171E-8</v>
      </c>
      <c r="K31" s="33">
        <f t="shared" ref="K31:K45" si="4">SQRT(P7^2+R7^2)</f>
        <v>2.4523354175153121E-10</v>
      </c>
      <c r="L31" s="32">
        <f>ABS(J31)/($H$30*$F$24*$L$24)</f>
        <v>7646.8829620611023</v>
      </c>
      <c r="M31" s="33">
        <f t="shared" ref="M31:M45" si="5">SQRT( ( 1 / ($H$30*$F$24*$L$24 ) )^2 * (K31^2+J31^2*( ($I$30/$H$30)^2+($F$25/$F$24)^2)))</f>
        <v>185.31605150789389</v>
      </c>
    </row>
    <row r="32" spans="1:20">
      <c r="A32" s="55" t="s">
        <v>52</v>
      </c>
      <c r="B32" s="56"/>
      <c r="E32" s="43">
        <f t="shared" si="0"/>
        <v>680</v>
      </c>
      <c r="F32" s="43">
        <f t="shared" si="1"/>
        <v>3393.2</v>
      </c>
      <c r="G32" s="43">
        <f>E32*'Data Summary'!$B$18</f>
        <v>3196</v>
      </c>
      <c r="H32" s="31">
        <f t="shared" ref="H32:H45" si="6">(M8-K8)/$B$42</f>
        <v>24698.766666666666</v>
      </c>
      <c r="I32" s="32">
        <f t="shared" si="2"/>
        <v>20.294032795314529</v>
      </c>
      <c r="J32" s="33">
        <f t="shared" si="3"/>
        <v>-7.3730299999999997E-9</v>
      </c>
      <c r="K32" s="33">
        <f t="shared" si="4"/>
        <v>1.6442752202718376E-10</v>
      </c>
      <c r="L32" s="32">
        <f t="shared" ref="L32:L45" si="7">ABS(J32)/($H$30*$F$24*$L$24)</f>
        <v>5224.4451978199349</v>
      </c>
      <c r="M32" s="33">
        <f t="shared" si="5"/>
        <v>124.54015665427379</v>
      </c>
    </row>
    <row r="33" spans="1:14">
      <c r="A33" s="57"/>
      <c r="B33" s="58"/>
      <c r="E33" s="43">
        <f t="shared" si="0"/>
        <v>670</v>
      </c>
      <c r="F33" s="43">
        <f t="shared" si="1"/>
        <v>3343.3</v>
      </c>
      <c r="G33" s="43">
        <f>E33*'Data Summary'!$B$18</f>
        <v>3149</v>
      </c>
      <c r="H33" s="31">
        <f t="shared" si="6"/>
        <v>24275.016666666666</v>
      </c>
      <c r="I33" s="32">
        <f t="shared" si="2"/>
        <v>20.119152256039836</v>
      </c>
      <c r="J33" s="33">
        <f t="shared" si="3"/>
        <v>-5.09482E-9</v>
      </c>
      <c r="K33" s="33">
        <f t="shared" si="4"/>
        <v>1.5327216609678352E-10</v>
      </c>
      <c r="L33" s="32">
        <f t="shared" si="7"/>
        <v>3610.131503975565</v>
      </c>
      <c r="M33" s="33">
        <f t="shared" si="5"/>
        <v>112.78104546695225</v>
      </c>
    </row>
    <row r="34" spans="1:14">
      <c r="A34" s="9" t="s">
        <v>56</v>
      </c>
      <c r="B34" s="11" t="s">
        <v>103</v>
      </c>
      <c r="E34" s="43">
        <f t="shared" si="0"/>
        <v>660</v>
      </c>
      <c r="F34" s="43">
        <f t="shared" si="1"/>
        <v>3293.4</v>
      </c>
      <c r="G34" s="43">
        <f>E34*'Data Summary'!$B$18</f>
        <v>3102</v>
      </c>
      <c r="H34" s="31">
        <f t="shared" si="6"/>
        <v>23937.65</v>
      </c>
      <c r="I34" s="32">
        <f t="shared" si="2"/>
        <v>19.977828599787408</v>
      </c>
      <c r="J34" s="33">
        <f t="shared" si="3"/>
        <v>-3.5158099999999997E-9</v>
      </c>
      <c r="K34" s="33">
        <f t="shared" si="4"/>
        <v>7.281504240196526E-11</v>
      </c>
      <c r="L34" s="32">
        <f t="shared" si="7"/>
        <v>2491.2629774932834</v>
      </c>
      <c r="M34" s="33">
        <f t="shared" si="5"/>
        <v>55.69739138570074</v>
      </c>
    </row>
    <row r="35" spans="1:14">
      <c r="A35" s="9" t="s">
        <v>20</v>
      </c>
      <c r="B35" s="11" t="s">
        <v>80</v>
      </c>
      <c r="E35" s="43">
        <f t="shared" si="0"/>
        <v>650</v>
      </c>
      <c r="F35" s="43">
        <f t="shared" si="1"/>
        <v>3243.5</v>
      </c>
      <c r="G35" s="43">
        <f>E35*'Data Summary'!$B$18</f>
        <v>3055</v>
      </c>
      <c r="H35" s="31">
        <f t="shared" si="6"/>
        <v>23395.866666666665</v>
      </c>
      <c r="I35" s="32">
        <f t="shared" si="2"/>
        <v>19.750386591007274</v>
      </c>
      <c r="J35" s="33">
        <f t="shared" si="3"/>
        <v>-2.4459300000000001E-9</v>
      </c>
      <c r="K35" s="33">
        <f t="shared" si="4"/>
        <v>5.3706051800518723E-11</v>
      </c>
      <c r="L35" s="32">
        <f t="shared" si="7"/>
        <v>1733.158178212175</v>
      </c>
      <c r="M35" s="33">
        <f t="shared" si="5"/>
        <v>40.75790258665625</v>
      </c>
      <c r="N35" s="3"/>
    </row>
    <row r="36" spans="1:14">
      <c r="A36" s="9" t="s">
        <v>21</v>
      </c>
      <c r="B36" s="11" t="s">
        <v>80</v>
      </c>
      <c r="E36" s="43">
        <f t="shared" si="0"/>
        <v>640</v>
      </c>
      <c r="F36" s="43">
        <f t="shared" si="1"/>
        <v>3193.6</v>
      </c>
      <c r="G36" s="43">
        <f>E36*'Data Summary'!$B$18</f>
        <v>3008</v>
      </c>
      <c r="H36" s="31">
        <f t="shared" si="6"/>
        <v>22343.966666666667</v>
      </c>
      <c r="I36" s="32">
        <f t="shared" si="2"/>
        <v>19.301049979450895</v>
      </c>
      <c r="J36" s="33">
        <f t="shared" si="3"/>
        <v>-1.7059600000000002E-9</v>
      </c>
      <c r="K36" s="33">
        <f t="shared" si="4"/>
        <v>3.5032128111206719E-11</v>
      </c>
      <c r="L36" s="32">
        <f t="shared" si="7"/>
        <v>1208.8238525643999</v>
      </c>
      <c r="M36" s="33">
        <f t="shared" si="5"/>
        <v>26.829260413543857</v>
      </c>
      <c r="N36" s="3"/>
    </row>
    <row r="37" spans="1:14">
      <c r="A37" s="9" t="s">
        <v>22</v>
      </c>
      <c r="B37" s="11" t="s">
        <v>80</v>
      </c>
      <c r="E37" s="43">
        <f t="shared" si="0"/>
        <v>630</v>
      </c>
      <c r="F37" s="43">
        <f t="shared" si="1"/>
        <v>3143.7</v>
      </c>
      <c r="G37" s="43">
        <f>E37*'Data Summary'!$B$18</f>
        <v>2961</v>
      </c>
      <c r="H37" s="31">
        <f t="shared" si="6"/>
        <v>19897.033333333333</v>
      </c>
      <c r="I37" s="32">
        <f t="shared" si="2"/>
        <v>18.213486649832578</v>
      </c>
      <c r="J37" s="33">
        <f t="shared" si="3"/>
        <v>-1.20639E-9</v>
      </c>
      <c r="K37" s="33">
        <f t="shared" si="4"/>
        <v>2.4367316224812285E-11</v>
      </c>
      <c r="L37" s="32">
        <f t="shared" si="7"/>
        <v>854.83423262864676</v>
      </c>
      <c r="M37" s="33">
        <f t="shared" si="5"/>
        <v>18.706725537202892</v>
      </c>
    </row>
    <row r="38" spans="1:14">
      <c r="A38" s="55" t="s">
        <v>11</v>
      </c>
      <c r="B38" s="56"/>
      <c r="E38" s="43">
        <f t="shared" si="0"/>
        <v>620</v>
      </c>
      <c r="F38" s="43">
        <f t="shared" si="1"/>
        <v>3093.8</v>
      </c>
      <c r="G38" s="43">
        <f>E38*'Data Summary'!$B$18</f>
        <v>2914</v>
      </c>
      <c r="H38" s="31">
        <f t="shared" si="6"/>
        <v>12155.516666666666</v>
      </c>
      <c r="I38" s="32">
        <f t="shared" si="2"/>
        <v>14.236406792791891</v>
      </c>
      <c r="J38" s="33">
        <f t="shared" si="3"/>
        <v>-8.4676999999999996E-10</v>
      </c>
      <c r="K38" s="33">
        <f t="shared" si="4"/>
        <v>2.0258825237411967E-11</v>
      </c>
      <c r="L38" s="32">
        <f t="shared" si="7"/>
        <v>600.01159091418128</v>
      </c>
      <c r="M38" s="33">
        <f t="shared" si="5"/>
        <v>15.218331739178852</v>
      </c>
    </row>
    <row r="39" spans="1:14">
      <c r="A39" s="66"/>
      <c r="B39" s="67"/>
      <c r="E39" s="43">
        <f t="shared" si="0"/>
        <v>610</v>
      </c>
      <c r="F39" s="43">
        <f t="shared" si="1"/>
        <v>3043.9</v>
      </c>
      <c r="G39" s="43">
        <f>E39*'Data Summary'!$B$18</f>
        <v>2867</v>
      </c>
      <c r="H39" s="31">
        <f t="shared" si="6"/>
        <v>7869.9666666666662</v>
      </c>
      <c r="I39" s="32">
        <f t="shared" si="2"/>
        <v>11.45549365944094</v>
      </c>
      <c r="J39" s="33">
        <f t="shared" si="3"/>
        <v>-5.9389E-10</v>
      </c>
      <c r="K39" s="33">
        <f t="shared" si="4"/>
        <v>1.4159011264915358E-11</v>
      </c>
      <c r="L39" s="32">
        <f t="shared" si="7"/>
        <v>420.82369914855644</v>
      </c>
      <c r="M39" s="33">
        <f t="shared" si="5"/>
        <v>10.640302656445613</v>
      </c>
      <c r="N39" s="3"/>
    </row>
    <row r="40" spans="1:14">
      <c r="A40" s="57"/>
      <c r="B40" s="58"/>
      <c r="E40" s="43">
        <f t="shared" si="0"/>
        <v>600</v>
      </c>
      <c r="F40" s="43">
        <f t="shared" si="1"/>
        <v>2994</v>
      </c>
      <c r="G40" s="43">
        <f>E40*'Data Summary'!$B$18</f>
        <v>2820</v>
      </c>
      <c r="H40" s="31">
        <f t="shared" si="6"/>
        <v>4614.45</v>
      </c>
      <c r="I40" s="32">
        <f t="shared" si="2"/>
        <v>8.7749801457380681</v>
      </c>
      <c r="J40" s="33">
        <f t="shared" si="3"/>
        <v>-4.2235999999999998E-10</v>
      </c>
      <c r="K40" s="33">
        <f t="shared" si="4"/>
        <v>8.9296472494718404E-12</v>
      </c>
      <c r="L40" s="32">
        <f t="shared" si="7"/>
        <v>299.27949211534843</v>
      </c>
      <c r="M40" s="33">
        <f t="shared" si="5"/>
        <v>6.81082763233898</v>
      </c>
      <c r="N40" s="3"/>
    </row>
    <row r="41" spans="1:14">
      <c r="A41" s="9" t="s">
        <v>56</v>
      </c>
      <c r="B41" s="11" t="s">
        <v>104</v>
      </c>
      <c r="E41" s="43">
        <f t="shared" si="0"/>
        <v>590</v>
      </c>
      <c r="F41" s="43">
        <f t="shared" si="1"/>
        <v>2944.1</v>
      </c>
      <c r="G41" s="43">
        <f>E41*'Data Summary'!$B$18</f>
        <v>2773</v>
      </c>
      <c r="H41" s="31">
        <f t="shared" si="6"/>
        <v>1509.5333333333333</v>
      </c>
      <c r="I41" s="32">
        <f t="shared" si="2"/>
        <v>5.0248825450777517</v>
      </c>
      <c r="J41" s="33">
        <f t="shared" si="3"/>
        <v>-3.0240999999999999E-10</v>
      </c>
      <c r="K41" s="33">
        <f t="shared" si="4"/>
        <v>6.3149505144537753E-12</v>
      </c>
      <c r="L41" s="32">
        <f t="shared" si="7"/>
        <v>214.28428641585975</v>
      </c>
      <c r="M41" s="33">
        <f t="shared" si="5"/>
        <v>4.8248043324978429</v>
      </c>
      <c r="N41" s="3"/>
    </row>
    <row r="42" spans="1:14">
      <c r="A42" s="9" t="s">
        <v>24</v>
      </c>
      <c r="B42" s="11">
        <v>60</v>
      </c>
      <c r="E42" s="43">
        <f t="shared" si="0"/>
        <v>580</v>
      </c>
      <c r="F42" s="43">
        <f t="shared" si="1"/>
        <v>2894.2</v>
      </c>
      <c r="G42" s="43">
        <f>E42*'Data Summary'!$B$18</f>
        <v>2726</v>
      </c>
      <c r="H42" s="31">
        <f t="shared" si="6"/>
        <v>217.66666666666666</v>
      </c>
      <c r="I42" s="32">
        <f t="shared" si="2"/>
        <v>1.9271452110015377</v>
      </c>
      <c r="J42" s="33">
        <f t="shared" si="3"/>
        <v>-2.1663999999999999E-10</v>
      </c>
      <c r="K42" s="33">
        <f t="shared" si="4"/>
        <v>8.4513785857693058E-12</v>
      </c>
      <c r="L42" s="32">
        <f t="shared" si="7"/>
        <v>153.50863995612531</v>
      </c>
      <c r="M42" s="33">
        <f t="shared" si="5"/>
        <v>6.1264670761484323</v>
      </c>
      <c r="N42" s="3"/>
    </row>
    <row r="43" spans="1:14">
      <c r="A43" s="55" t="s">
        <v>12</v>
      </c>
      <c r="B43" s="56"/>
      <c r="E43" s="43">
        <f t="shared" si="0"/>
        <v>570</v>
      </c>
      <c r="F43" s="43">
        <f t="shared" si="1"/>
        <v>2844.3</v>
      </c>
      <c r="G43" s="43">
        <f>E43*'Data Summary'!$B$18</f>
        <v>2679</v>
      </c>
      <c r="H43" s="31">
        <f t="shared" si="6"/>
        <v>24.133333333333333</v>
      </c>
      <c r="I43" s="32">
        <f t="shared" si="2"/>
        <v>0.69402208818037747</v>
      </c>
      <c r="J43" s="33">
        <f t="shared" si="3"/>
        <v>-1.5456999999999999E-10</v>
      </c>
      <c r="K43" s="33">
        <f t="shared" si="4"/>
        <v>3.6621851400495857E-12</v>
      </c>
      <c r="L43" s="32">
        <f t="shared" si="7"/>
        <v>109.52654393472254</v>
      </c>
      <c r="M43" s="33">
        <f t="shared" si="5"/>
        <v>2.753999080997755</v>
      </c>
      <c r="N43" s="3"/>
    </row>
    <row r="44" spans="1:14">
      <c r="A44" s="57"/>
      <c r="B44" s="58"/>
      <c r="E44" s="43">
        <f t="shared" si="0"/>
        <v>560</v>
      </c>
      <c r="F44" s="43">
        <f t="shared" si="1"/>
        <v>2794.4</v>
      </c>
      <c r="G44" s="43">
        <f>E44*'Data Summary'!$B$18</f>
        <v>2632</v>
      </c>
      <c r="H44" s="31">
        <f t="shared" si="6"/>
        <v>1.6333333333333333</v>
      </c>
      <c r="I44" s="32">
        <f t="shared" si="2"/>
        <v>0.34801022168027101</v>
      </c>
      <c r="J44" s="33">
        <f t="shared" si="3"/>
        <v>-1.1127999999999999E-10</v>
      </c>
      <c r="K44" s="33">
        <f t="shared" si="4"/>
        <v>9.4424784881936587E-12</v>
      </c>
      <c r="L44" s="32">
        <f t="shared" si="7"/>
        <v>78.851742311288888</v>
      </c>
      <c r="M44" s="33">
        <f t="shared" si="5"/>
        <v>6.7236969216757752</v>
      </c>
      <c r="N44" s="3"/>
    </row>
    <row r="45" spans="1:14">
      <c r="A45" s="9" t="s">
        <v>13</v>
      </c>
      <c r="B45" s="11" t="s">
        <v>105</v>
      </c>
      <c r="E45" s="43">
        <f t="shared" si="0"/>
        <v>550</v>
      </c>
      <c r="F45" s="43">
        <f t="shared" si="1"/>
        <v>2744.5</v>
      </c>
      <c r="G45" s="43">
        <f>E45*'Data Summary'!$B$18</f>
        <v>2585</v>
      </c>
      <c r="H45" s="31">
        <f t="shared" si="6"/>
        <v>-1.6666666666666666E-2</v>
      </c>
      <c r="I45" s="32">
        <f t="shared" si="2"/>
        <v>0.26193723328151236</v>
      </c>
      <c r="J45" s="33">
        <f t="shared" si="3"/>
        <v>-8.0489999999999998E-11</v>
      </c>
      <c r="K45" s="33">
        <f t="shared" si="4"/>
        <v>2.4341733709824369E-12</v>
      </c>
      <c r="L45" s="32">
        <f t="shared" si="7"/>
        <v>57.034298513979536</v>
      </c>
      <c r="M45" s="33">
        <f t="shared" si="5"/>
        <v>1.7904402643008828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297.10374999999999</v>
      </c>
      <c r="H48" s="34" t="s">
        <v>87</v>
      </c>
      <c r="I48" s="34">
        <v>964.4</v>
      </c>
      <c r="L48" s="35" t="str">
        <f>CONCATENATE(E30,",",L30,",",M30)</f>
        <v>700,11260.7699857549,264.903561351805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7.806247497997831E-3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690,7646.8829620611,185.316051507894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983.14687499999968</v>
      </c>
      <c r="L50" s="35" t="str">
        <f t="shared" si="8"/>
        <v>680,5224.44519781993,124.540156654274</v>
      </c>
    </row>
    <row r="51" spans="1:14">
      <c r="A51"/>
      <c r="B51"/>
      <c r="E51" s="8" t="s">
        <v>91</v>
      </c>
      <c r="F51" s="30">
        <f>_xlfn.STDEV.P(I6:I21)</f>
        <v>4.6351240544305738E-3</v>
      </c>
      <c r="H51"/>
      <c r="I51"/>
      <c r="L51" s="35" t="str">
        <f t="shared" si="8"/>
        <v>670,3610.13150397557,112.781045466952</v>
      </c>
    </row>
    <row r="52" spans="1:14">
      <c r="E52" s="8" t="s">
        <v>78</v>
      </c>
      <c r="F52" s="30">
        <f>EXP(INDEX(LINEST(LN(L30:L45),E30:E45),1,2))</f>
        <v>2.1152242355691205E-7</v>
      </c>
      <c r="L52" s="35" t="str">
        <f t="shared" si="8"/>
        <v>660,2491.26297749328,55.6973913857007</v>
      </c>
    </row>
    <row r="53" spans="1:14">
      <c r="E53" s="8" t="s">
        <v>79</v>
      </c>
      <c r="F53" s="30">
        <f>INDEX(LINEST(LN(L30:L45),E30:E45),1)</f>
        <v>3.517022409782266E-2</v>
      </c>
      <c r="L53" s="35" t="str">
        <f t="shared" si="8"/>
        <v>650,1733.15817821218,40.7579025866563</v>
      </c>
      <c r="N53" s="3"/>
    </row>
    <row r="54" spans="1:14">
      <c r="L54" s="35" t="str">
        <f t="shared" si="8"/>
        <v>640,1208.8238525644,26.8292604135439</v>
      </c>
      <c r="N54" s="3"/>
    </row>
    <row r="55" spans="1:14">
      <c r="L55" s="35" t="str">
        <f t="shared" si="8"/>
        <v>630,854.834232628647,18.7067255372029</v>
      </c>
      <c r="N55" s="3"/>
    </row>
    <row r="56" spans="1:14">
      <c r="L56" s="35" t="str">
        <f t="shared" si="8"/>
        <v>620,600.011590914181,15.2183317391789</v>
      </c>
      <c r="N56" s="3"/>
    </row>
    <row r="57" spans="1:14">
      <c r="L57" s="35" t="str">
        <f t="shared" si="8"/>
        <v>610,420.823699148556,10.6403026564456</v>
      </c>
      <c r="N57" s="3"/>
    </row>
    <row r="58" spans="1:14">
      <c r="L58" s="35" t="str">
        <f t="shared" si="8"/>
        <v>600,299.279492115348,6.81082763233898</v>
      </c>
      <c r="N58" s="3"/>
    </row>
    <row r="59" spans="1:14">
      <c r="L59" s="35" t="str">
        <f t="shared" si="8"/>
        <v>590,214.28428641586,4.82480433249784</v>
      </c>
      <c r="N59" s="3"/>
    </row>
    <row r="60" spans="1:14">
      <c r="L60" s="35" t="str">
        <f t="shared" si="8"/>
        <v>580,153.508639956125,6.12646707614843</v>
      </c>
    </row>
    <row r="61" spans="1:14">
      <c r="L61" s="35" t="str">
        <f t="shared" si="8"/>
        <v>570,109.526543934723,2.75399908099776</v>
      </c>
    </row>
    <row r="62" spans="1:14">
      <c r="L62" s="35" t="str">
        <f t="shared" si="8"/>
        <v>560,78.8517423112889,6.72369692167578</v>
      </c>
    </row>
    <row r="63" spans="1:14">
      <c r="L63" s="35" t="str">
        <f t="shared" si="8"/>
        <v>550,57.0342985139795,1.79044026430088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2018-07-12T15:43:48Z</dcterms:modified>
</cp:coreProperties>
</file>