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E76C297F-DB47-9646-B245-4EF9619F570F}" xr6:coauthVersionLast="34" xr6:coauthVersionMax="34" xr10:uidLastSave="{00000000-0000-0000-0000-000000000000}"/>
  <bookViews>
    <workbookView xWindow="0" yWindow="460" windowWidth="24880" windowHeight="1462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M31" i="1" s="1"/>
  <c r="J31" i="1"/>
  <c r="I30" i="1"/>
  <c r="K31" i="1"/>
  <c r="I49" i="1"/>
  <c r="J32" i="1"/>
  <c r="K32" i="1"/>
  <c r="M32" i="1" s="1"/>
  <c r="J33" i="1"/>
  <c r="K33" i="1"/>
  <c r="J34" i="1"/>
  <c r="L34" i="1" s="1"/>
  <c r="K34" i="1"/>
  <c r="M34" i="1" s="1"/>
  <c r="J35" i="1"/>
  <c r="L35" i="1" s="1"/>
  <c r="K35" i="1"/>
  <c r="J36" i="1"/>
  <c r="L36" i="1" s="1"/>
  <c r="K36" i="1"/>
  <c r="M36" i="1" s="1"/>
  <c r="J37" i="1"/>
  <c r="L37" i="1" s="1"/>
  <c r="K37" i="1"/>
  <c r="J38" i="1"/>
  <c r="L38" i="1" s="1"/>
  <c r="K38" i="1"/>
  <c r="M38" i="1" s="1"/>
  <c r="J39" i="1"/>
  <c r="L39" i="1" s="1"/>
  <c r="K39" i="1"/>
  <c r="J40" i="1"/>
  <c r="L40" i="1" s="1"/>
  <c r="K40" i="1"/>
  <c r="M40" i="1" s="1"/>
  <c r="J41" i="1"/>
  <c r="L41" i="1" s="1"/>
  <c r="K41" i="1"/>
  <c r="J42" i="1"/>
  <c r="L42" i="1" s="1"/>
  <c r="K42" i="1"/>
  <c r="M42" i="1" s="1"/>
  <c r="J43" i="1"/>
  <c r="L43" i="1" s="1"/>
  <c r="K43" i="1"/>
  <c r="J44" i="1"/>
  <c r="L44" i="1" s="1"/>
  <c r="K44" i="1"/>
  <c r="M44" i="1" s="1"/>
  <c r="J45" i="1"/>
  <c r="L45" i="1" s="1"/>
  <c r="K45" i="1"/>
  <c r="M45" i="1" s="1"/>
  <c r="K30" i="1"/>
  <c r="J30" i="1"/>
  <c r="M30" i="1"/>
  <c r="L30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L33" i="1" l="1"/>
  <c r="L48" i="1"/>
  <c r="L63" i="1"/>
  <c r="L60" i="1"/>
  <c r="L56" i="1"/>
  <c r="L52" i="1"/>
  <c r="L62" i="1"/>
  <c r="L58" i="1"/>
  <c r="L54" i="1"/>
  <c r="M43" i="1"/>
  <c r="L61" i="1" s="1"/>
  <c r="M41" i="1"/>
  <c r="L59" i="1" s="1"/>
  <c r="M39" i="1"/>
  <c r="L57" i="1" s="1"/>
  <c r="M37" i="1"/>
  <c r="L55" i="1" s="1"/>
  <c r="M35" i="1"/>
  <c r="L53" i="1" s="1"/>
  <c r="M33" i="1"/>
  <c r="L51" i="1" s="1"/>
  <c r="L32" i="1"/>
  <c r="L50" i="1" s="1"/>
  <c r="L31" i="1"/>
  <c r="L49" i="1" s="1"/>
  <c r="F52" i="1" l="1"/>
  <c r="F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<sst xmlns="http://schemas.openxmlformats.org/spreadsheetml/2006/main" count="454" uniqueCount="108">
  <si>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</si>
  <si>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</si>
  <si>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</si>
  <si>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</si>
  <si>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</si>
  <si>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</si>
  <si>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</si>
  <si>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</si>
  <si>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</si>
  <si>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</si>
  <si>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</si>
  <si>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</si>
  <si>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</si>
  <si>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</si>
  <si>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</si>
  <si>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</si>
  <si>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</si>
  <si>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</si>
  <si>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</si>
  <si>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</si>
  <si>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</si>
  <si>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</si>
  <si>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</si>
  <si>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</si>
  <si>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</si>
  <si>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</si>
  <si>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</si>
  <si>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</si>
  <si>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</si>
  <si>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</si>
  <si>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</si>
  <si>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</si>
  <si>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</si>
  <si>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</si>
  <si>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</si>
  <si>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</si>
  <si>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</si>
  <si>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</si>
  <si>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</si>
  <si>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</si>
  <si>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</si>
  <si>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</si>
  <si>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</si>
  <si>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</si>
  <si>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</si>
  <si>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</si>
  <si>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</si>
  <si>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</si>
  <si>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</si>
  <si>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</si>
  <si>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</si>
  <si>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</si>
  <si>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</si>
  <si>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</si>
  <si>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</si>
  <si>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</si>
  <si>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</si>
  <si>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</si>
  <si>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</si>
  <si>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</si>
  <si>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</si>
  <si>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</si>
  <si>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</si>
  <si>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</si>
  <si>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</si>
  <si>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</si>
  <si>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</si>
  <si>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</si>
  <si>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</si>
  <si>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</si>
  <si>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</si>
  <si>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</si>
  <si>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</si>
  <si>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</si>
  <si>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</si>
  <si>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</si>
  <si>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</si>
  <si>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</si>
  <si>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</si>
  <si>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</si>
  <si>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</si>
  <si>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</si>
  <si>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</si>
  <si>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</si>
  <si>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</si>
  <si>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</si>
  <si>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</si>
  <si>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</si>
  <si>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</si>
  <si>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</si>
  <si>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</si>
  <si>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</si>
  <si>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</si>
  <si>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</si>
  <si>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</si>
  <si>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</si>
  <si>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IRFAN</t>
  </si>
  <si>
    <t>ORTEC 474</t>
  </si>
  <si>
    <t>GE11-X-L-CERN-0027</t>
  </si>
  <si>
    <t>Ar+CO2</t>
  </si>
  <si>
    <t>ORTEC935</t>
  </si>
  <si>
    <t>kiethley 6487</t>
  </si>
  <si>
    <t>signal</t>
  </si>
  <si>
    <t>shielding</t>
  </si>
  <si>
    <t>gnd</t>
  </si>
  <si>
    <t>CAEN N1145</t>
  </si>
  <si>
    <t>Ag X-Ray</t>
  </si>
  <si>
    <t>8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</si>
</sst>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46" fontId="1" fillId="3" borderId="1" xfId="0" applyNumberFormat="1" applyFont="1" applyFill="1" applyBorder="1" applyAlignment="1" applyProtection="1">
      <alignment horizontal="right"/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5714.0642526715592</c:v>
                  </c:pt>
                  <c:pt idx="1">
                    <c:v>49.636620421613692</c:v>
                  </c:pt>
                  <c:pt idx="2">
                    <c:v>2654.3569136001383</c:v>
                  </c:pt>
                  <c:pt idx="3">
                    <c:v>1792.0584533013789</c:v>
                  </c:pt>
                  <c:pt idx="4">
                    <c:v>1256.1246693252144</c:v>
                  </c:pt>
                  <c:pt idx="5">
                    <c:v>972.12565352413196</c:v>
                  </c:pt>
                  <c:pt idx="6">
                    <c:v>1717.1889573405128</c:v>
                  </c:pt>
                  <c:pt idx="7">
                    <c:v>436.60782014047828</c:v>
                  </c:pt>
                  <c:pt idx="8">
                    <c:v>349.38599060868205</c:v>
                  </c:pt>
                  <c:pt idx="9">
                    <c:v>226.53020709288404</c:v>
                  </c:pt>
                  <c:pt idx="10">
                    <c:v>166.95361109501508</c:v>
                  </c:pt>
                  <c:pt idx="11">
                    <c:v>115.86908024302414</c:v>
                  </c:pt>
                  <c:pt idx="12">
                    <c:v>89.064628634926322</c:v>
                  </c:pt>
                  <c:pt idx="13">
                    <c:v>67.875102428367498</c:v>
                  </c:pt>
                  <c:pt idx="14">
                    <c:v>61.085410050129987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5714.0642526715592</c:v>
                  </c:pt>
                  <c:pt idx="1">
                    <c:v>49.636620421613692</c:v>
                  </c:pt>
                  <c:pt idx="2">
                    <c:v>2654.3569136001383</c:v>
                  </c:pt>
                  <c:pt idx="3">
                    <c:v>1792.0584533013789</c:v>
                  </c:pt>
                  <c:pt idx="4">
                    <c:v>1256.1246693252144</c:v>
                  </c:pt>
                  <c:pt idx="5">
                    <c:v>972.12565352413196</c:v>
                  </c:pt>
                  <c:pt idx="6">
                    <c:v>1717.1889573405128</c:v>
                  </c:pt>
                  <c:pt idx="7">
                    <c:v>436.60782014047828</c:v>
                  </c:pt>
                  <c:pt idx="8">
                    <c:v>349.38599060868205</c:v>
                  </c:pt>
                  <c:pt idx="9">
                    <c:v>226.53020709288404</c:v>
                  </c:pt>
                  <c:pt idx="10">
                    <c:v>166.95361109501508</c:v>
                  </c:pt>
                  <c:pt idx="11">
                    <c:v>115.86908024302414</c:v>
                  </c:pt>
                  <c:pt idx="12">
                    <c:v>89.064628634926322</c:v>
                  </c:pt>
                  <c:pt idx="13">
                    <c:v>67.875102428367498</c:v>
                  </c:pt>
                  <c:pt idx="14">
                    <c:v>61.085410050129987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223032.67531376486</c:v>
                </c:pt>
                <c:pt idx="1">
                  <c:v>1563.5442064823726</c:v>
                </c:pt>
                <c:pt idx="2">
                  <c:v>116875.27874522057</c:v>
                </c:pt>
                <c:pt idx="3">
                  <c:v>82842.639237255542</c:v>
                </c:pt>
                <c:pt idx="4">
                  <c:v>59233.625665121916</c:v>
                </c:pt>
                <c:pt idx="5">
                  <c:v>41971.267777432877</c:v>
                </c:pt>
                <c:pt idx="6">
                  <c:v>29652.431620762774</c:v>
                </c:pt>
                <c:pt idx="7">
                  <c:v>21225.936377982143</c:v>
                </c:pt>
                <c:pt idx="8">
                  <c:v>15133.142446727188</c:v>
                </c:pt>
                <c:pt idx="9">
                  <c:v>10822.938701627505</c:v>
                </c:pt>
                <c:pt idx="10">
                  <c:v>7786.734409689504</c:v>
                </c:pt>
                <c:pt idx="11">
                  <c:v>5612.2289451150509</c:v>
                </c:pt>
                <c:pt idx="12">
                  <c:v>4027.7243045441301</c:v>
                </c:pt>
                <c:pt idx="13">
                  <c:v>2929.4044774318995</c:v>
                </c:pt>
                <c:pt idx="14">
                  <c:v>2144.2540264859922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F-9E45-AEF1-691DB24A7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923888"/>
        <c:axId val="-2060560656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5.3617213239365169</c:v>
                  </c:pt>
                  <c:pt idx="1">
                    <c:v>5.3158045277998873</c:v>
                  </c:pt>
                  <c:pt idx="2">
                    <c:v>5.2061662158124262</c:v>
                  </c:pt>
                  <c:pt idx="3">
                    <c:v>5.1425782552248158</c:v>
                  </c:pt>
                  <c:pt idx="4">
                    <c:v>5.1097673354294928</c:v>
                  </c:pt>
                  <c:pt idx="5">
                    <c:v>5.053546609395557</c:v>
                  </c:pt>
                  <c:pt idx="6">
                    <c:v>4.9845873561520735</c:v>
                  </c:pt>
                  <c:pt idx="7">
                    <c:v>4.8801183956493883</c:v>
                  </c:pt>
                  <c:pt idx="8">
                    <c:v>4.6789125042281157</c:v>
                  </c:pt>
                  <c:pt idx="9">
                    <c:v>4.1937453427693958</c:v>
                  </c:pt>
                  <c:pt idx="10">
                    <c:v>3.3159128121495858</c:v>
                  </c:pt>
                  <c:pt idx="11">
                    <c:v>2.7803876628189022</c:v>
                  </c:pt>
                  <c:pt idx="12">
                    <c:v>1.9533447098644816</c:v>
                  </c:pt>
                  <c:pt idx="13">
                    <c:v>0.90829510622924747</c:v>
                  </c:pt>
                  <c:pt idx="14">
                    <c:v>0.23333333333333334</c:v>
                  </c:pt>
                  <c:pt idx="15">
                    <c:v>0.11180339887498948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5.3617213239365169</c:v>
                  </c:pt>
                  <c:pt idx="1">
                    <c:v>5.3158045277998873</c:v>
                  </c:pt>
                  <c:pt idx="2">
                    <c:v>5.2061662158124262</c:v>
                  </c:pt>
                  <c:pt idx="3">
                    <c:v>5.1425782552248158</c:v>
                  </c:pt>
                  <c:pt idx="4">
                    <c:v>5.1097673354294928</c:v>
                  </c:pt>
                  <c:pt idx="5">
                    <c:v>5.053546609395557</c:v>
                  </c:pt>
                  <c:pt idx="6">
                    <c:v>4.9845873561520735</c:v>
                  </c:pt>
                  <c:pt idx="7">
                    <c:v>4.8801183956493883</c:v>
                  </c:pt>
                  <c:pt idx="8">
                    <c:v>4.6789125042281157</c:v>
                  </c:pt>
                  <c:pt idx="9">
                    <c:v>4.1937453427693958</c:v>
                  </c:pt>
                  <c:pt idx="10">
                    <c:v>3.3159128121495858</c:v>
                  </c:pt>
                  <c:pt idx="11">
                    <c:v>2.7803876628189022</c:v>
                  </c:pt>
                  <c:pt idx="12">
                    <c:v>1.9533447098644816</c:v>
                  </c:pt>
                  <c:pt idx="13">
                    <c:v>0.90829510622924747</c:v>
                  </c:pt>
                  <c:pt idx="14">
                    <c:v>0.23333333333333334</c:v>
                  </c:pt>
                  <c:pt idx="15">
                    <c:v>0.11180339887498948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1723.6166666666666</c:v>
                </c:pt>
                <c:pt idx="1">
                  <c:v>1684.4</c:v>
                </c:pt>
                <c:pt idx="2">
                  <c:v>1616.3166666666666</c:v>
                </c:pt>
                <c:pt idx="3">
                  <c:v>1579.4</c:v>
                </c:pt>
                <c:pt idx="4">
                  <c:v>1559.4833333333333</c:v>
                </c:pt>
                <c:pt idx="5">
                  <c:v>1526.9</c:v>
                </c:pt>
                <c:pt idx="6">
                  <c:v>1485.9666666666667</c:v>
                </c:pt>
                <c:pt idx="7">
                  <c:v>1425.6666666666667</c:v>
                </c:pt>
                <c:pt idx="8">
                  <c:v>1310.3333333333333</c:v>
                </c:pt>
                <c:pt idx="9">
                  <c:v>1052.9166666666667</c:v>
                </c:pt>
                <c:pt idx="10">
                  <c:v>657.7833333333333</c:v>
                </c:pt>
                <c:pt idx="11">
                  <c:v>462.2</c:v>
                </c:pt>
                <c:pt idx="12">
                  <c:v>227.83333333333334</c:v>
                </c:pt>
                <c:pt idx="13">
                  <c:v>48.7</c:v>
                </c:pt>
                <c:pt idx="14">
                  <c:v>2.6333333333333333</c:v>
                </c:pt>
                <c:pt idx="15">
                  <c:v>0.38333333333333336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8F-9E45-AEF1-691DB24A7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591456"/>
        <c:axId val="-2052984240"/>
      </c:scatterChart>
      <c:valAx>
        <c:axId val="-207692388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560656"/>
        <c:crosses val="autoZero"/>
        <c:crossBetween val="midCat"/>
      </c:valAx>
      <c:valAx>
        <c:axId val="-2060560656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923888"/>
        <c:crosses val="autoZero"/>
        <c:crossBetween val="midCat"/>
      </c:valAx>
      <c:valAx>
        <c:axId val="-20529842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99591456"/>
        <c:crosses val="max"/>
        <c:crossBetween val="midCat"/>
      </c:valAx>
      <c:valAx>
        <c:axId val="-209959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298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29-2504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 refreshError="1"/>
      <sheetData sheetId="1">
        <row r="7">
          <cell r="A7" t="e">
            <v>#DIV/0!</v>
          </cell>
          <cell r="B7" t="e">
            <v>#DIV/0!</v>
          </cell>
          <cell r="C7" t="e">
            <v>#DIV/0!</v>
          </cell>
          <cell r="D7" t="e">
            <v>#DIV/0!</v>
          </cell>
        </row>
      </sheetData>
      <sheetData sheetId="2">
        <row r="7">
          <cell r="A7">
            <v>1.5992247649606315E-11</v>
          </cell>
          <cell r="B7">
            <v>2.5153490598650316E-12</v>
          </cell>
          <cell r="C7">
            <v>-1.888669793721975E-10</v>
          </cell>
          <cell r="D7">
            <v>4.9373941089090415E-12</v>
          </cell>
        </row>
      </sheetData>
      <sheetData sheetId="3">
        <row r="7">
          <cell r="A7">
            <v>1.5496722234848495E-11</v>
          </cell>
          <cell r="B7">
            <v>2.5825303435509842E-12</v>
          </cell>
          <cell r="C7">
            <v>-2.6437475263157891E-10</v>
          </cell>
          <cell r="D7">
            <v>5.3964231641646799E-12</v>
          </cell>
        </row>
      </sheetData>
      <sheetData sheetId="4">
        <row r="7">
          <cell r="A7">
            <v>1.5423160778816194E-11</v>
          </cell>
          <cell r="B7">
            <v>2.7222273069379482E-12</v>
          </cell>
          <cell r="C7">
            <v>-3.6938035480000045E-10</v>
          </cell>
          <cell r="D7">
            <v>7.2910620954312753E-12</v>
          </cell>
        </row>
      </sheetData>
      <sheetData sheetId="5">
        <row r="7">
          <cell r="A7">
            <v>1.5665770574898782E-11</v>
          </cell>
          <cell r="B7">
            <v>2.2353543473361548E-12</v>
          </cell>
          <cell r="C7">
            <v>-5.2051924732142813E-10</v>
          </cell>
          <cell r="D7">
            <v>9.7246748517602973E-12</v>
          </cell>
        </row>
      </sheetData>
      <sheetData sheetId="6">
        <row r="7">
          <cell r="A7">
            <v>1.5421593963133635E-11</v>
          </cell>
          <cell r="B7">
            <v>2.2400842307571826E-12</v>
          </cell>
          <cell r="C7">
            <v>-7.2851283380952395E-10</v>
          </cell>
          <cell r="D7">
            <v>1.4323656800206281E-11</v>
          </cell>
        </row>
      </sheetData>
      <sheetData sheetId="7">
        <row r="7">
          <cell r="A7">
            <v>1.5194492777777777E-11</v>
          </cell>
          <cell r="B7">
            <v>2.3334243148541044E-12</v>
          </cell>
          <cell r="C7">
            <v>-1.0188149245454546E-9</v>
          </cell>
          <cell r="D7">
            <v>1.9429188828287174E-11</v>
          </cell>
        </row>
      </sheetData>
      <sheetData sheetId="8">
        <row r="7">
          <cell r="A7">
            <v>1.4864815311926615E-11</v>
          </cell>
          <cell r="B7">
            <v>2.5061612489387966E-12</v>
          </cell>
          <cell r="C7">
            <v>-1.4309358341232222E-9</v>
          </cell>
          <cell r="D7">
            <v>3.0673482472588003E-11</v>
          </cell>
        </row>
      </sheetData>
      <sheetData sheetId="9">
        <row r="7">
          <cell r="A7">
            <v>1.4141812319634704E-11</v>
          </cell>
          <cell r="B7">
            <v>2.4634953037198396E-12</v>
          </cell>
          <cell r="C7">
            <v>-2.0137564056603771E-9</v>
          </cell>
          <cell r="D7">
            <v>3.7486184576834412E-11</v>
          </cell>
        </row>
      </sheetData>
      <sheetData sheetId="10">
        <row r="7">
          <cell r="A7">
            <v>1.4069925730875573E-11</v>
          </cell>
          <cell r="B7">
            <v>2.6732255159210035E-12</v>
          </cell>
          <cell r="C7">
            <v>-2.8188846338095255E-9</v>
          </cell>
          <cell r="D7">
            <v>1.6206917823100998E-10</v>
          </cell>
        </row>
      </sheetData>
      <sheetData sheetId="11">
        <row r="7">
          <cell r="A7">
            <v>1.3897679514150939E-11</v>
          </cell>
          <cell r="B7">
            <v>2.4837012093136913E-12</v>
          </cell>
          <cell r="C7">
            <v>-3.9959823849765249E-9</v>
          </cell>
          <cell r="D7">
            <v>8.5642075844278374E-11</v>
          </cell>
        </row>
      </sheetData>
      <sheetData sheetId="12">
        <row r="7">
          <cell r="A7">
            <v>1.4508606181818197E-11</v>
          </cell>
          <cell r="B7">
            <v>2.9529523556662781E-12</v>
          </cell>
          <cell r="C7">
            <v>-5.6445945679611674E-9</v>
          </cell>
          <cell r="D7">
            <v>1.087825680899142E-10</v>
          </cell>
        </row>
      </sheetData>
      <sheetData sheetId="13">
        <row r="7">
          <cell r="A7">
            <v>1.3952769597156404E-11</v>
          </cell>
          <cell r="B7">
            <v>2.6448659028142456E-12</v>
          </cell>
          <cell r="C7">
            <v>-7.9007247028301958E-9</v>
          </cell>
          <cell r="D7">
            <v>1.5588275268975091E-10</v>
          </cell>
        </row>
      </sheetData>
      <sheetData sheetId="14">
        <row r="7">
          <cell r="A7">
            <v>1.4035022162689818E-11</v>
          </cell>
          <cell r="B7">
            <v>3.1719055276961393E-12</v>
          </cell>
          <cell r="C7">
            <v>-1.1152076346153845E-8</v>
          </cell>
          <cell r="D7">
            <v>2.3309735446600136E-10</v>
          </cell>
        </row>
      </sheetData>
      <sheetData sheetId="15">
        <row r="7">
          <cell r="A7">
            <v>1.6047696157024811E-11</v>
          </cell>
          <cell r="B7">
            <v>2.5881944030221878E-12</v>
          </cell>
          <cell r="C7">
            <v>-1.3333127368421053E-10</v>
          </cell>
          <cell r="D7">
            <v>3.7425123187359948E-12</v>
          </cell>
        </row>
      </sheetData>
      <sheetData sheetId="16">
        <row r="7">
          <cell r="A7">
            <v>1.3076237944059403E-11</v>
          </cell>
          <cell r="B7">
            <v>4.5828133771882488E-12</v>
          </cell>
          <cell r="C7">
            <v>-2.129517404444444E-8</v>
          </cell>
          <cell r="D7">
            <v>5.1157745340401543E-10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5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 t="s">
        <v>96</v>
      </c>
      <c r="C2" s="37" t="s">
        <v>95</v>
      </c>
      <c r="D2" s="38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13">
        <v>3897</v>
      </c>
      <c r="G6" s="14">
        <v>700</v>
      </c>
      <c r="H6" s="15"/>
      <c r="I6" s="16">
        <v>969</v>
      </c>
      <c r="J6" s="17">
        <v>22.3</v>
      </c>
      <c r="K6" s="18">
        <v>38</v>
      </c>
      <c r="L6" s="12">
        <f>SQRT(K6)</f>
        <v>6.164414002968976</v>
      </c>
      <c r="M6" s="14">
        <v>103455</v>
      </c>
      <c r="N6" s="23">
        <f>SQRT(M6)</f>
        <v>321.64421337869578</v>
      </c>
      <c r="O6" s="41">
        <f>'[1]700uA'!A7</f>
        <v>1.3076237944059403E-11</v>
      </c>
      <c r="P6" s="41">
        <f>'[1]700uA'!B7</f>
        <v>4.5828133771882488E-12</v>
      </c>
      <c r="Q6" s="41">
        <f>'[1]700uA'!C7</f>
        <v>-2.129517404444444E-8</v>
      </c>
      <c r="R6" s="41">
        <f>'[1]700uA'!D7</f>
        <v>5.1157745340401543E-10</v>
      </c>
    </row>
    <row r="7" spans="1:18">
      <c r="A7" s="9" t="s">
        <v>3</v>
      </c>
      <c r="B7" s="11">
        <v>4.5</v>
      </c>
      <c r="C7"/>
      <c r="D7"/>
      <c r="E7" s="44"/>
      <c r="F7" s="13">
        <v>3842</v>
      </c>
      <c r="G7" s="14">
        <v>690</v>
      </c>
      <c r="H7" s="15"/>
      <c r="I7" s="16">
        <v>969</v>
      </c>
      <c r="J7" s="17">
        <v>22.3</v>
      </c>
      <c r="K7" s="18">
        <v>332</v>
      </c>
      <c r="L7" s="12">
        <f t="shared" ref="L7:L21" si="0">SQRT(K7)</f>
        <v>18.220867158288598</v>
      </c>
      <c r="M7" s="36">
        <v>101396</v>
      </c>
      <c r="N7" s="23">
        <f t="shared" ref="N7:N20" si="1">SQRT(M7)</f>
        <v>318.42738575694148</v>
      </c>
      <c r="O7" s="41">
        <f>'[1]690uA'!A7</f>
        <v>1.6047696157024811E-11</v>
      </c>
      <c r="P7" s="41">
        <f>'[1]690uA'!B7</f>
        <v>2.5881944030221878E-12</v>
      </c>
      <c r="Q7" s="41">
        <f>'[1]690uA'!C7</f>
        <v>-1.3333127368421053E-10</v>
      </c>
      <c r="R7" s="41">
        <f>'[1]690uA'!D7</f>
        <v>3.7425123187359948E-12</v>
      </c>
    </row>
    <row r="8" spans="1:18">
      <c r="A8" s="9" t="s">
        <v>28</v>
      </c>
      <c r="B8" s="11">
        <v>100</v>
      </c>
      <c r="C8"/>
      <c r="D8"/>
      <c r="E8" s="44"/>
      <c r="F8" s="13">
        <v>3786.6</v>
      </c>
      <c r="G8" s="14">
        <v>680</v>
      </c>
      <c r="H8" s="15"/>
      <c r="I8" s="16">
        <v>969</v>
      </c>
      <c r="J8" s="17">
        <v>22.3</v>
      </c>
      <c r="K8" s="18">
        <v>298</v>
      </c>
      <c r="L8" s="12">
        <f t="shared" si="0"/>
        <v>17.262676501632068</v>
      </c>
      <c r="M8" s="36">
        <v>97277</v>
      </c>
      <c r="N8" s="23">
        <f t="shared" si="1"/>
        <v>311.89260972328282</v>
      </c>
      <c r="O8" s="41">
        <f>'[1]680uA'!A7</f>
        <v>1.4035022162689818E-11</v>
      </c>
      <c r="P8" s="41">
        <f>'[1]680uA'!B7</f>
        <v>3.1719055276961393E-12</v>
      </c>
      <c r="Q8" s="41">
        <f>'[1]680uA'!C7</f>
        <v>-1.1152076346153845E-8</v>
      </c>
      <c r="R8" s="41">
        <f>'[1]680uA'!D7</f>
        <v>2.3309735446600136E-10</v>
      </c>
    </row>
    <row r="9" spans="1:18" ht="15" customHeight="1">
      <c r="A9" s="9" t="s">
        <v>29</v>
      </c>
      <c r="B9" s="11">
        <v>100</v>
      </c>
      <c r="C9" s="4"/>
      <c r="D9" s="6"/>
      <c r="E9" s="44"/>
      <c r="F9" s="13">
        <v>3731</v>
      </c>
      <c r="G9" s="14">
        <v>670</v>
      </c>
      <c r="H9" s="15"/>
      <c r="I9" s="16">
        <v>969</v>
      </c>
      <c r="J9" s="17">
        <v>22.3</v>
      </c>
      <c r="K9" s="18">
        <v>221</v>
      </c>
      <c r="L9" s="12">
        <f t="shared" si="0"/>
        <v>14.866068747318506</v>
      </c>
      <c r="M9" s="14">
        <v>94985</v>
      </c>
      <c r="N9" s="23">
        <f t="shared" si="1"/>
        <v>308.19636597468178</v>
      </c>
      <c r="O9" s="41">
        <f>'[1]670uA'!A7</f>
        <v>1.3952769597156404E-11</v>
      </c>
      <c r="P9" s="41">
        <f>'[1]670uA'!B7</f>
        <v>2.6448659028142456E-12</v>
      </c>
      <c r="Q9" s="41">
        <f>'[1]670uA'!C7</f>
        <v>-7.9007247028301958E-9</v>
      </c>
      <c r="R9" s="41">
        <f>'[1]670uA'!D7</f>
        <v>1.5588275268975091E-10</v>
      </c>
    </row>
    <row r="10" spans="1:18">
      <c r="A10" s="54" t="s">
        <v>23</v>
      </c>
      <c r="B10" s="55"/>
      <c r="C10" s="4"/>
      <c r="D10" s="6"/>
      <c r="E10" s="44"/>
      <c r="F10" s="13">
        <v>3675.4</v>
      </c>
      <c r="G10" s="14">
        <v>660</v>
      </c>
      <c r="H10" s="15"/>
      <c r="I10" s="16">
        <v>969</v>
      </c>
      <c r="J10" s="17">
        <v>22.3</v>
      </c>
      <c r="K10" s="18">
        <v>213</v>
      </c>
      <c r="L10" s="12">
        <f t="shared" si="0"/>
        <v>14.594519519326424</v>
      </c>
      <c r="M10" s="14">
        <v>93782</v>
      </c>
      <c r="N10" s="23">
        <f t="shared" si="1"/>
        <v>306.23846917067749</v>
      </c>
      <c r="O10" s="41">
        <f>'[1]660uA'!A7</f>
        <v>1.4508606181818197E-11</v>
      </c>
      <c r="P10" s="41">
        <f>'[1]660uA'!B7</f>
        <v>2.9529523556662781E-12</v>
      </c>
      <c r="Q10" s="41">
        <f>'[1]660uA'!C7</f>
        <v>-5.6445945679611674E-9</v>
      </c>
      <c r="R10" s="41">
        <f>'[1]660uA'!D7</f>
        <v>1.087825680899142E-10</v>
      </c>
    </row>
    <row r="11" spans="1:18">
      <c r="A11" s="56"/>
      <c r="B11" s="57"/>
      <c r="C11" s="4"/>
      <c r="D11" s="6"/>
      <c r="E11" s="44"/>
      <c r="F11" s="13">
        <v>3620.2</v>
      </c>
      <c r="G11" s="14">
        <v>650</v>
      </c>
      <c r="H11" s="15"/>
      <c r="I11" s="16">
        <v>969</v>
      </c>
      <c r="J11" s="17">
        <v>22.3</v>
      </c>
      <c r="K11" s="18">
        <v>162</v>
      </c>
      <c r="L11" s="12">
        <f t="shared" si="0"/>
        <v>12.727922061357855</v>
      </c>
      <c r="M11" s="14">
        <v>91776</v>
      </c>
      <c r="N11" s="23">
        <f t="shared" si="1"/>
        <v>302.94553966018378</v>
      </c>
      <c r="O11" s="41">
        <f>'[1]650uA'!A7</f>
        <v>1.3897679514150939E-11</v>
      </c>
      <c r="P11" s="41">
        <f>'[1]650uA'!B7</f>
        <v>2.4837012093136913E-12</v>
      </c>
      <c r="Q11" s="41">
        <f>'[1]650uA'!C7</f>
        <v>-3.9959823849765249E-9</v>
      </c>
      <c r="R11" s="41">
        <f>'[1]650uA'!D7</f>
        <v>8.5642075844278374E-11</v>
      </c>
    </row>
    <row r="12" spans="1:18">
      <c r="A12" s="9" t="s">
        <v>57</v>
      </c>
      <c r="B12" s="11" t="s">
        <v>98</v>
      </c>
      <c r="C12" s="4"/>
      <c r="D12" s="6"/>
      <c r="E12" s="44"/>
      <c r="F12" s="13">
        <v>3564.8</v>
      </c>
      <c r="G12" s="14">
        <v>640</v>
      </c>
      <c r="H12" s="15"/>
      <c r="I12" s="16">
        <v>969</v>
      </c>
      <c r="J12" s="17">
        <v>22.3</v>
      </c>
      <c r="K12" s="18">
        <v>144</v>
      </c>
      <c r="L12" s="12">
        <f t="shared" si="0"/>
        <v>12</v>
      </c>
      <c r="M12" s="14">
        <v>89302</v>
      </c>
      <c r="N12" s="23">
        <f t="shared" si="1"/>
        <v>298.83440230334929</v>
      </c>
      <c r="O12" s="41">
        <f>'[1]640uA'!A7</f>
        <v>1.4069925730875573E-11</v>
      </c>
      <c r="P12" s="41">
        <f>'[1]640uA'!B7</f>
        <v>2.6732255159210035E-12</v>
      </c>
      <c r="Q12" s="41">
        <f>'[1]640uA'!C7</f>
        <v>-2.8188846338095255E-9</v>
      </c>
      <c r="R12" s="41">
        <f>'[1]640uA'!D7</f>
        <v>1.6206917823100998E-10</v>
      </c>
    </row>
    <row r="13" spans="1:18">
      <c r="A13" s="9" t="s">
        <v>45</v>
      </c>
      <c r="B13" s="11">
        <v>42</v>
      </c>
      <c r="C13" s="4"/>
      <c r="D13" s="6"/>
      <c r="E13" s="44"/>
      <c r="F13" s="13">
        <v>3509.4</v>
      </c>
      <c r="G13" s="14">
        <v>630</v>
      </c>
      <c r="H13" s="15"/>
      <c r="I13" s="16">
        <v>969</v>
      </c>
      <c r="J13" s="17">
        <v>22.3</v>
      </c>
      <c r="K13" s="18">
        <v>98</v>
      </c>
      <c r="L13" s="12">
        <f t="shared" si="0"/>
        <v>9.8994949366116654</v>
      </c>
      <c r="M13" s="14">
        <v>85638</v>
      </c>
      <c r="N13" s="23">
        <f t="shared" si="1"/>
        <v>292.63971022402274</v>
      </c>
      <c r="O13" s="41">
        <f>'[1]630uA'!A7</f>
        <v>1.4141812319634704E-11</v>
      </c>
      <c r="P13" s="41">
        <f>'[1]630uA'!B7</f>
        <v>2.4634953037198396E-12</v>
      </c>
      <c r="Q13" s="41">
        <f>'[1]630uA'!C7</f>
        <v>-2.0137564056603771E-9</v>
      </c>
      <c r="R13" s="41">
        <f>'[1]630uA'!D7</f>
        <v>3.7486184576834412E-11</v>
      </c>
    </row>
    <row r="14" spans="1:18">
      <c r="A14" s="9" t="s">
        <v>54</v>
      </c>
      <c r="B14" s="11" t="s">
        <v>99</v>
      </c>
      <c r="C14" s="4"/>
      <c r="D14" s="6"/>
      <c r="E14" s="44"/>
      <c r="F14" s="13">
        <v>3453.6</v>
      </c>
      <c r="G14" s="14">
        <v>620</v>
      </c>
      <c r="H14" s="15"/>
      <c r="I14" s="16">
        <v>969</v>
      </c>
      <c r="J14" s="17">
        <v>22.3</v>
      </c>
      <c r="K14" s="18">
        <v>96</v>
      </c>
      <c r="L14" s="12">
        <f t="shared" si="0"/>
        <v>9.7979589711327115</v>
      </c>
      <c r="M14" s="14">
        <v>78716</v>
      </c>
      <c r="N14" s="23">
        <f t="shared" si="1"/>
        <v>280.56371825309128</v>
      </c>
      <c r="O14" s="41">
        <f>'[1]620uA'!A7</f>
        <v>1.4864815311926615E-11</v>
      </c>
      <c r="P14" s="41">
        <f>'[1]620uA'!B7</f>
        <v>2.5061612489387966E-12</v>
      </c>
      <c r="Q14" s="41">
        <f>'[1]620uA'!C7</f>
        <v>-1.4309358341232222E-9</v>
      </c>
      <c r="R14" s="41">
        <f>'[1]620uA'!D7</f>
        <v>3.0673482472588003E-11</v>
      </c>
    </row>
    <row r="15" spans="1:18">
      <c r="A15" s="9" t="s">
        <v>55</v>
      </c>
      <c r="B15" s="70">
        <v>2.9375</v>
      </c>
      <c r="C15" s="4"/>
      <c r="D15" s="6"/>
      <c r="E15" s="44"/>
      <c r="F15" s="13">
        <v>3398.2</v>
      </c>
      <c r="G15" s="14">
        <v>610</v>
      </c>
      <c r="H15" s="15"/>
      <c r="I15" s="16">
        <v>969</v>
      </c>
      <c r="J15" s="17">
        <v>22.3</v>
      </c>
      <c r="K15" s="18">
        <v>70</v>
      </c>
      <c r="L15" s="12">
        <f t="shared" si="0"/>
        <v>8.3666002653407556</v>
      </c>
      <c r="M15" s="14">
        <v>63245</v>
      </c>
      <c r="N15" s="23">
        <f t="shared" si="1"/>
        <v>251.48558606806873</v>
      </c>
      <c r="O15" s="41">
        <f>'[1]610uA'!A7</f>
        <v>1.5194492777777777E-11</v>
      </c>
      <c r="P15" s="41">
        <f>'[1]610uA'!B7</f>
        <v>2.3334243148541044E-12</v>
      </c>
      <c r="Q15" s="41">
        <f>'[1]610uA'!C7</f>
        <v>-1.0188149245454546E-9</v>
      </c>
      <c r="R15" s="41">
        <f>'[1]610uA'!D7</f>
        <v>1.9429188828287174E-11</v>
      </c>
    </row>
    <row r="16" spans="1:18">
      <c r="A16" s="9" t="s">
        <v>49</v>
      </c>
      <c r="B16" s="11">
        <v>5</v>
      </c>
      <c r="C16" s="4"/>
      <c r="D16" s="6"/>
      <c r="E16" s="44"/>
      <c r="F16" s="13">
        <v>3342.6</v>
      </c>
      <c r="G16" s="14">
        <v>600</v>
      </c>
      <c r="H16" s="15"/>
      <c r="I16" s="16">
        <v>969</v>
      </c>
      <c r="J16" s="17">
        <v>22.3</v>
      </c>
      <c r="K16" s="18">
        <v>58</v>
      </c>
      <c r="L16" s="12">
        <f t="shared" si="0"/>
        <v>7.6157731058639087</v>
      </c>
      <c r="M16" s="14">
        <v>39525</v>
      </c>
      <c r="N16" s="23">
        <f t="shared" si="1"/>
        <v>198.80895352071042</v>
      </c>
      <c r="O16" s="41">
        <f>'[1]600uA'!A7</f>
        <v>1.5421593963133635E-11</v>
      </c>
      <c r="P16" s="41">
        <f>'[1]600uA'!B7</f>
        <v>2.2400842307571826E-12</v>
      </c>
      <c r="Q16" s="41">
        <f>'[1]600uA'!C7</f>
        <v>-7.2851283380952395E-10</v>
      </c>
      <c r="R16" s="41">
        <f>'[1]600uA'!D7</f>
        <v>1.4323656800206281E-11</v>
      </c>
    </row>
    <row r="17" spans="1:20">
      <c r="A17" s="9" t="s">
        <v>62</v>
      </c>
      <c r="B17" s="11">
        <v>5.6</v>
      </c>
      <c r="C17" s="4"/>
      <c r="D17" s="6"/>
      <c r="E17" s="44"/>
      <c r="F17" s="13">
        <v>3287</v>
      </c>
      <c r="G17" s="14">
        <v>590</v>
      </c>
      <c r="H17" s="15"/>
      <c r="I17" s="16">
        <v>969</v>
      </c>
      <c r="J17" s="17">
        <v>22.3</v>
      </c>
      <c r="K17" s="18">
        <v>49</v>
      </c>
      <c r="L17" s="12">
        <f t="shared" si="0"/>
        <v>7</v>
      </c>
      <c r="M17" s="14">
        <v>27781</v>
      </c>
      <c r="N17" s="23">
        <f t="shared" si="1"/>
        <v>166.67633305301626</v>
      </c>
      <c r="O17" s="41">
        <f>'[1]590uA'!A7</f>
        <v>1.5665770574898782E-11</v>
      </c>
      <c r="P17" s="41">
        <f>'[1]590uA'!B7</f>
        <v>2.2353543473361548E-12</v>
      </c>
      <c r="Q17" s="41">
        <f>'[1]590uA'!C7</f>
        <v>-5.2051924732142813E-10</v>
      </c>
      <c r="R17" s="41">
        <f>'[1]590uA'!D7</f>
        <v>9.7246748517602973E-12</v>
      </c>
    </row>
    <row r="18" spans="1:20" ht="14" customHeight="1">
      <c r="A18" s="9" t="s">
        <v>63</v>
      </c>
      <c r="B18" s="11">
        <v>4.71</v>
      </c>
      <c r="C18" s="4"/>
      <c r="D18" s="6"/>
      <c r="E18" s="44"/>
      <c r="F18" s="13">
        <v>3231.4</v>
      </c>
      <c r="G18" s="14">
        <v>580</v>
      </c>
      <c r="H18" s="15"/>
      <c r="I18" s="16">
        <v>969</v>
      </c>
      <c r="J18" s="17">
        <v>22.3</v>
      </c>
      <c r="K18" s="18">
        <v>33</v>
      </c>
      <c r="L18" s="12">
        <f t="shared" si="0"/>
        <v>5.7445626465380286</v>
      </c>
      <c r="M18" s="14">
        <v>13703</v>
      </c>
      <c r="N18" s="23">
        <f t="shared" si="1"/>
        <v>117.05981377056774</v>
      </c>
      <c r="O18" s="41">
        <f>'[1]580uA'!A7</f>
        <v>1.5423160778816194E-11</v>
      </c>
      <c r="P18" s="41">
        <f>'[1]580uA'!B7</f>
        <v>2.7222273069379482E-12</v>
      </c>
      <c r="Q18" s="41">
        <f>'[1]580uA'!C7</f>
        <v>-3.6938035480000045E-10</v>
      </c>
      <c r="R18" s="41">
        <f>'[1]580uA'!D7</f>
        <v>7.2910620954312753E-12</v>
      </c>
    </row>
    <row r="19" spans="1:20" ht="15" customHeight="1">
      <c r="A19" s="9" t="s">
        <v>64</v>
      </c>
      <c r="B19" s="11">
        <v>1.1200000000000001</v>
      </c>
      <c r="C19" s="4"/>
      <c r="D19" s="6"/>
      <c r="E19" s="44"/>
      <c r="F19" s="13">
        <v>3176</v>
      </c>
      <c r="G19" s="14">
        <v>570</v>
      </c>
      <c r="H19" s="15"/>
      <c r="I19" s="16">
        <v>969</v>
      </c>
      <c r="J19" s="17">
        <v>22.3</v>
      </c>
      <c r="K19" s="18">
        <v>24</v>
      </c>
      <c r="L19" s="12">
        <f t="shared" si="0"/>
        <v>4.8989794855663558</v>
      </c>
      <c r="M19" s="14">
        <v>2946</v>
      </c>
      <c r="N19" s="23">
        <f t="shared" si="1"/>
        <v>54.277066980447643</v>
      </c>
      <c r="O19" s="41">
        <f>'[1]570uA'!A7</f>
        <v>1.5496722234848495E-11</v>
      </c>
      <c r="P19" s="41">
        <f>'[1]570uA'!B7</f>
        <v>2.5825303435509842E-12</v>
      </c>
      <c r="Q19" s="41">
        <f>'[1]570uA'!C7</f>
        <v>-2.6437475263157891E-10</v>
      </c>
      <c r="R19" s="41">
        <f>'[1]570uA'!D7</f>
        <v>5.3964231641646799E-12</v>
      </c>
    </row>
    <row r="20" spans="1:20">
      <c r="A20" s="9" t="s">
        <v>65</v>
      </c>
      <c r="B20" s="11">
        <v>0.56000000000000005</v>
      </c>
      <c r="C20" s="4"/>
      <c r="D20" s="6"/>
      <c r="E20" s="44"/>
      <c r="F20" s="13">
        <v>3120.8</v>
      </c>
      <c r="G20" s="14">
        <v>560</v>
      </c>
      <c r="H20" s="15"/>
      <c r="I20" s="16">
        <v>969</v>
      </c>
      <c r="J20" s="17">
        <v>22.3</v>
      </c>
      <c r="K20" s="18">
        <v>19</v>
      </c>
      <c r="L20" s="12">
        <f t="shared" si="0"/>
        <v>4.358898943540674</v>
      </c>
      <c r="M20" s="14">
        <v>177</v>
      </c>
      <c r="N20" s="23">
        <f t="shared" si="1"/>
        <v>13.30413469565007</v>
      </c>
      <c r="O20" s="41">
        <f>'[1]560uA'!A7</f>
        <v>1.5992247649606315E-11</v>
      </c>
      <c r="P20" s="41">
        <f>'[1]560uA'!B7</f>
        <v>2.5153490598650316E-12</v>
      </c>
      <c r="Q20" s="41">
        <f>'[1]560uA'!C7</f>
        <v>-1.888669793721975E-10</v>
      </c>
      <c r="R20" s="41">
        <f>'[1]560uA'!D7</f>
        <v>4.9373941089090415E-12</v>
      </c>
    </row>
    <row r="21" spans="1:20">
      <c r="A21" s="9" t="s">
        <v>66</v>
      </c>
      <c r="B21" s="11">
        <v>0.438</v>
      </c>
      <c r="C21" s="4"/>
      <c r="D21" s="6"/>
      <c r="E21" s="45"/>
      <c r="F21" s="13">
        <v>3065.2</v>
      </c>
      <c r="G21" s="14">
        <v>550</v>
      </c>
      <c r="H21" s="15"/>
      <c r="I21" s="16">
        <v>969</v>
      </c>
      <c r="J21" s="17">
        <v>22.3</v>
      </c>
      <c r="K21" s="18">
        <v>11</v>
      </c>
      <c r="L21" s="12">
        <f t="shared" si="0"/>
        <v>3.3166247903553998</v>
      </c>
      <c r="M21" s="14">
        <v>34</v>
      </c>
      <c r="N21" s="23">
        <f>SQRT(M21)</f>
        <v>5.8309518948453007</v>
      </c>
      <c r="O21" s="41" t="e">
        <f>'[1]550uA'!A7</f>
        <v>#DIV/0!</v>
      </c>
      <c r="P21" s="41" t="e">
        <f>'[1]550uA'!B7</f>
        <v>#DIV/0!</v>
      </c>
      <c r="Q21" s="41" t="e">
        <f>'[1]550uA'!C7</f>
        <v>#DIV/0!</v>
      </c>
      <c r="R21" s="41" t="e">
        <f>'[1]550uA'!D7</f>
        <v>#DIV/0!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0.875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0.52500000000000002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0.626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3897</v>
      </c>
      <c r="G30" s="29">
        <f>E30*'Data Summary'!$B$18</f>
        <v>3297</v>
      </c>
      <c r="H30" s="31">
        <f>(M6-K6)/$B$42</f>
        <v>1723.6166666666666</v>
      </c>
      <c r="I30" s="32">
        <f>(1/$B$42)*SQRT(N6^2+L6^2)</f>
        <v>5.3617213239365169</v>
      </c>
      <c r="J30" s="33">
        <f>Q6-O6</f>
        <v>-2.1308250282388498E-8</v>
      </c>
      <c r="K30" s="33">
        <f>SQRT(P6^2+R6^2)</f>
        <v>5.115979798726611E-10</v>
      </c>
      <c r="L30" s="32">
        <f>ABS(J30)/($H$30*$F$24*$L$24)</f>
        <v>223032.67531376486</v>
      </c>
      <c r="M30" s="33">
        <f>SQRT( ( 1 / ($H$30*$F$24*$L$24 ) )^2 * (K30^2+J30^2*( ($I$30/$H$30)^2+($F$25/$F$24)^2)))</f>
        <v>5714.0642526715592</v>
      </c>
    </row>
    <row r="31" spans="1:20">
      <c r="A31" s="9" t="s">
        <v>27</v>
      </c>
      <c r="B31" s="11">
        <v>400</v>
      </c>
      <c r="E31" s="42">
        <f t="shared" ref="E31:E45" si="2">G7</f>
        <v>690</v>
      </c>
      <c r="F31" s="42">
        <f t="shared" ref="F31:F45" si="3">F7</f>
        <v>3842</v>
      </c>
      <c r="G31" s="42">
        <f>E31*'Data Summary'!$B$18</f>
        <v>3249.9</v>
      </c>
      <c r="H31" s="31">
        <f>(M7-K7)/$B$42</f>
        <v>1684.4</v>
      </c>
      <c r="I31" s="32">
        <f t="shared" ref="I31:I45" si="4">(1/$B$42)*SQRT(N7^2+L7^2)</f>
        <v>5.3158045277998873</v>
      </c>
      <c r="J31" s="33">
        <f t="shared" ref="J31:J45" si="5">Q7-O7</f>
        <v>-1.4937896984123534E-10</v>
      </c>
      <c r="K31" s="33">
        <f t="shared" ref="K31:K45" si="6">SQRT(P7^2+R7^2)</f>
        <v>4.5502910592319316E-12</v>
      </c>
      <c r="L31" s="32">
        <f>ABS(J31)/($H$30*$F$24*$L$24)</f>
        <v>1563.5442064823726</v>
      </c>
      <c r="M31" s="33">
        <f t="shared" ref="M31:M45" si="7">SQRT( ( 1 / ($H$30*$F$24*$L$24 ) )^2 * (K31^2+J31^2*( ($I$30/$H$30)^2+($F$25/$F$24)^2)))</f>
        <v>49.636620421613692</v>
      </c>
    </row>
    <row r="32" spans="1:20">
      <c r="A32" s="54" t="s">
        <v>52</v>
      </c>
      <c r="B32" s="55"/>
      <c r="E32" s="42">
        <f t="shared" si="2"/>
        <v>680</v>
      </c>
      <c r="F32" s="42">
        <f t="shared" si="3"/>
        <v>3786.6</v>
      </c>
      <c r="G32" s="42">
        <f>E32*'Data Summary'!$B$18</f>
        <v>3202.8</v>
      </c>
      <c r="H32" s="31">
        <f t="shared" ref="H32:H45" si="8">(M8-K8)/$B$42</f>
        <v>1616.3166666666666</v>
      </c>
      <c r="I32" s="32">
        <f t="shared" si="4"/>
        <v>5.2061662158124262</v>
      </c>
      <c r="J32" s="33">
        <f t="shared" si="5"/>
        <v>-1.1166111368316535E-8</v>
      </c>
      <c r="K32" s="33">
        <f t="shared" si="6"/>
        <v>2.3311893454570634E-10</v>
      </c>
      <c r="L32" s="32">
        <f t="shared" ref="L32:L45" si="9">ABS(J32)/($H$30*$F$24*$L$24)</f>
        <v>116875.27874522057</v>
      </c>
      <c r="M32" s="33">
        <f t="shared" si="7"/>
        <v>2654.3569136001383</v>
      </c>
    </row>
    <row r="33" spans="1:14">
      <c r="A33" s="56"/>
      <c r="B33" s="57"/>
      <c r="E33" s="42">
        <f t="shared" si="2"/>
        <v>670</v>
      </c>
      <c r="F33" s="42">
        <f t="shared" si="3"/>
        <v>3731</v>
      </c>
      <c r="G33" s="42">
        <f>E33*'Data Summary'!$B$18</f>
        <v>3155.7</v>
      </c>
      <c r="H33" s="31">
        <f t="shared" si="8"/>
        <v>1579.4</v>
      </c>
      <c r="I33" s="32">
        <f t="shared" si="4"/>
        <v>5.1425782552248158</v>
      </c>
      <c r="J33" s="33">
        <f t="shared" si="5"/>
        <v>-7.9146774724273519E-9</v>
      </c>
      <c r="K33" s="33">
        <f t="shared" si="6"/>
        <v>1.559051888224953E-10</v>
      </c>
      <c r="L33" s="32">
        <f t="shared" si="9"/>
        <v>82842.639237255542</v>
      </c>
      <c r="M33" s="33">
        <f t="shared" si="7"/>
        <v>1792.0584533013789</v>
      </c>
    </row>
    <row r="34" spans="1:14">
      <c r="A34" s="9" t="s">
        <v>56</v>
      </c>
      <c r="B34" s="11" t="s">
        <v>101</v>
      </c>
      <c r="E34" s="42">
        <f t="shared" si="2"/>
        <v>660</v>
      </c>
      <c r="F34" s="42">
        <f t="shared" si="3"/>
        <v>3675.4</v>
      </c>
      <c r="G34" s="42">
        <f>E34*'Data Summary'!$B$18</f>
        <v>3108.6</v>
      </c>
      <c r="H34" s="31">
        <f t="shared" si="8"/>
        <v>1559.4833333333333</v>
      </c>
      <c r="I34" s="32">
        <f t="shared" si="4"/>
        <v>5.1097673354294928</v>
      </c>
      <c r="J34" s="33">
        <f t="shared" si="5"/>
        <v>-5.6591031741429853E-9</v>
      </c>
      <c r="K34" s="33">
        <f t="shared" si="6"/>
        <v>1.0882264032751481E-10</v>
      </c>
      <c r="L34" s="32">
        <f t="shared" si="9"/>
        <v>59233.625665121916</v>
      </c>
      <c r="M34" s="33">
        <f t="shared" si="7"/>
        <v>1256.1246693252144</v>
      </c>
    </row>
    <row r="35" spans="1:14">
      <c r="A35" s="9" t="s">
        <v>20</v>
      </c>
      <c r="B35" s="11" t="s">
        <v>102</v>
      </c>
      <c r="E35" s="42">
        <f t="shared" si="2"/>
        <v>650</v>
      </c>
      <c r="F35" s="42">
        <f t="shared" si="3"/>
        <v>3620.2</v>
      </c>
      <c r="G35" s="42">
        <f>E35*'Data Summary'!$B$18</f>
        <v>3061.5</v>
      </c>
      <c r="H35" s="31">
        <f t="shared" si="8"/>
        <v>1526.9</v>
      </c>
      <c r="I35" s="32">
        <f t="shared" si="4"/>
        <v>5.053546609395557</v>
      </c>
      <c r="J35" s="33">
        <f t="shared" si="5"/>
        <v>-4.0098800644906755E-9</v>
      </c>
      <c r="K35" s="33">
        <f t="shared" si="6"/>
        <v>8.5678083117062529E-11</v>
      </c>
      <c r="L35" s="32">
        <f t="shared" si="9"/>
        <v>41971.267777432877</v>
      </c>
      <c r="M35" s="33">
        <f t="shared" si="7"/>
        <v>972.12565352413196</v>
      </c>
      <c r="N35" s="3"/>
    </row>
    <row r="36" spans="1:14">
      <c r="A36" s="9" t="s">
        <v>21</v>
      </c>
      <c r="B36" s="11" t="s">
        <v>103</v>
      </c>
      <c r="E36" s="42">
        <f t="shared" si="2"/>
        <v>640</v>
      </c>
      <c r="F36" s="42">
        <f t="shared" si="3"/>
        <v>3564.8</v>
      </c>
      <c r="G36" s="42">
        <f>E36*'Data Summary'!$B$18</f>
        <v>3014.4</v>
      </c>
      <c r="H36" s="31">
        <f t="shared" si="8"/>
        <v>1485.9666666666667</v>
      </c>
      <c r="I36" s="32">
        <f t="shared" si="4"/>
        <v>4.9845873561520735</v>
      </c>
      <c r="J36" s="33">
        <f t="shared" si="5"/>
        <v>-2.8329545595404009E-9</v>
      </c>
      <c r="K36" s="33">
        <f t="shared" si="6"/>
        <v>1.6209122328841205E-10</v>
      </c>
      <c r="L36" s="32">
        <f t="shared" si="9"/>
        <v>29652.431620762774</v>
      </c>
      <c r="M36" s="33">
        <f t="shared" si="7"/>
        <v>1717.1889573405128</v>
      </c>
      <c r="N36" s="3"/>
    </row>
    <row r="37" spans="1:14">
      <c r="A37" s="9" t="s">
        <v>22</v>
      </c>
      <c r="B37" s="11" t="s">
        <v>104</v>
      </c>
      <c r="E37" s="42">
        <f t="shared" si="2"/>
        <v>630</v>
      </c>
      <c r="F37" s="42">
        <f t="shared" si="3"/>
        <v>3509.4</v>
      </c>
      <c r="G37" s="42">
        <f>E37*'Data Summary'!$B$18</f>
        <v>2967.3</v>
      </c>
      <c r="H37" s="31">
        <f t="shared" si="8"/>
        <v>1425.6666666666667</v>
      </c>
      <c r="I37" s="32">
        <f t="shared" si="4"/>
        <v>4.8801183956493883</v>
      </c>
      <c r="J37" s="33">
        <f t="shared" si="5"/>
        <v>-2.0278982179800116E-9</v>
      </c>
      <c r="K37" s="33">
        <f t="shared" si="6"/>
        <v>3.7567044643409837E-11</v>
      </c>
      <c r="L37" s="32">
        <f t="shared" si="9"/>
        <v>21225.936377982143</v>
      </c>
      <c r="M37" s="33">
        <f t="shared" si="7"/>
        <v>436.60782014047828</v>
      </c>
    </row>
    <row r="38" spans="1:14">
      <c r="A38" s="54" t="s">
        <v>11</v>
      </c>
      <c r="B38" s="55"/>
      <c r="E38" s="42">
        <f t="shared" si="2"/>
        <v>620</v>
      </c>
      <c r="F38" s="42">
        <f t="shared" si="3"/>
        <v>3453.6</v>
      </c>
      <c r="G38" s="42">
        <f>E38*'Data Summary'!$B$18</f>
        <v>2920.2</v>
      </c>
      <c r="H38" s="31">
        <f t="shared" si="8"/>
        <v>1310.3333333333333</v>
      </c>
      <c r="I38" s="32">
        <f t="shared" si="4"/>
        <v>4.6789125042281157</v>
      </c>
      <c r="J38" s="33">
        <f t="shared" si="5"/>
        <v>-1.4458006494351489E-9</v>
      </c>
      <c r="K38" s="33">
        <f t="shared" si="6"/>
        <v>3.077569448772596E-11</v>
      </c>
      <c r="L38" s="32">
        <f t="shared" si="9"/>
        <v>15133.142446727188</v>
      </c>
      <c r="M38" s="33">
        <f t="shared" si="7"/>
        <v>349.38599060868205</v>
      </c>
    </row>
    <row r="39" spans="1:14">
      <c r="A39" s="65"/>
      <c r="B39" s="66"/>
      <c r="E39" s="42">
        <f t="shared" si="2"/>
        <v>610</v>
      </c>
      <c r="F39" s="42">
        <f t="shared" si="3"/>
        <v>3398.2</v>
      </c>
      <c r="G39" s="42">
        <f>E39*'Data Summary'!$B$18</f>
        <v>2873.1</v>
      </c>
      <c r="H39" s="31">
        <f t="shared" si="8"/>
        <v>1052.9166666666667</v>
      </c>
      <c r="I39" s="32">
        <f t="shared" si="4"/>
        <v>4.1937453427693958</v>
      </c>
      <c r="J39" s="33">
        <f t="shared" si="5"/>
        <v>-1.0340094173232323E-9</v>
      </c>
      <c r="K39" s="33">
        <f t="shared" si="6"/>
        <v>1.956880802599871E-11</v>
      </c>
      <c r="L39" s="32">
        <f t="shared" si="9"/>
        <v>10822.938701627505</v>
      </c>
      <c r="M39" s="33">
        <f t="shared" si="7"/>
        <v>226.53020709288404</v>
      </c>
      <c r="N39" s="3"/>
    </row>
    <row r="40" spans="1:14">
      <c r="A40" s="56"/>
      <c r="B40" s="57"/>
      <c r="E40" s="42">
        <f t="shared" si="2"/>
        <v>600</v>
      </c>
      <c r="F40" s="42">
        <f t="shared" si="3"/>
        <v>3342.6</v>
      </c>
      <c r="G40" s="42">
        <f>E40*'Data Summary'!$B$18</f>
        <v>2826</v>
      </c>
      <c r="H40" s="31">
        <f t="shared" si="8"/>
        <v>657.7833333333333</v>
      </c>
      <c r="I40" s="32">
        <f t="shared" si="4"/>
        <v>3.3159128121495858</v>
      </c>
      <c r="J40" s="33">
        <f t="shared" si="5"/>
        <v>-7.4393442777265761E-10</v>
      </c>
      <c r="K40" s="33">
        <f t="shared" si="6"/>
        <v>1.449776263742039E-11</v>
      </c>
      <c r="L40" s="32">
        <f t="shared" si="9"/>
        <v>7786.734409689504</v>
      </c>
      <c r="M40" s="33">
        <f t="shared" si="7"/>
        <v>166.95361109501508</v>
      </c>
      <c r="N40" s="3"/>
    </row>
    <row r="41" spans="1:14">
      <c r="A41" s="9" t="s">
        <v>56</v>
      </c>
      <c r="B41" s="11" t="s">
        <v>105</v>
      </c>
      <c r="E41" s="42">
        <f t="shared" si="2"/>
        <v>590</v>
      </c>
      <c r="F41" s="42">
        <f t="shared" si="3"/>
        <v>3287</v>
      </c>
      <c r="G41" s="42">
        <f>E41*'Data Summary'!$B$18</f>
        <v>2778.9</v>
      </c>
      <c r="H41" s="31">
        <f t="shared" si="8"/>
        <v>462.2</v>
      </c>
      <c r="I41" s="32">
        <f t="shared" si="4"/>
        <v>2.7803876628189022</v>
      </c>
      <c r="J41" s="33">
        <f t="shared" si="5"/>
        <v>-5.3618501789632691E-10</v>
      </c>
      <c r="K41" s="33">
        <f t="shared" si="6"/>
        <v>9.9782819177759151E-12</v>
      </c>
      <c r="L41" s="32">
        <f t="shared" si="9"/>
        <v>5612.2289451150509</v>
      </c>
      <c r="M41" s="33">
        <f t="shared" si="7"/>
        <v>115.86908024302414</v>
      </c>
      <c r="N41" s="3"/>
    </row>
    <row r="42" spans="1:14">
      <c r="A42" s="9" t="s">
        <v>24</v>
      </c>
      <c r="B42" s="11">
        <v>60</v>
      </c>
      <c r="E42" s="42">
        <f t="shared" si="2"/>
        <v>580</v>
      </c>
      <c r="F42" s="42">
        <f t="shared" si="3"/>
        <v>3231.4</v>
      </c>
      <c r="G42" s="42">
        <f>E42*'Data Summary'!$B$18</f>
        <v>2731.8</v>
      </c>
      <c r="H42" s="31">
        <f t="shared" si="8"/>
        <v>227.83333333333334</v>
      </c>
      <c r="I42" s="32">
        <f t="shared" si="4"/>
        <v>1.9533447098644816</v>
      </c>
      <c r="J42" s="33">
        <f t="shared" si="5"/>
        <v>-3.8480351557881663E-10</v>
      </c>
      <c r="K42" s="33">
        <f t="shared" si="6"/>
        <v>7.7826800004929743E-12</v>
      </c>
      <c r="L42" s="32">
        <f t="shared" si="9"/>
        <v>4027.7243045441301</v>
      </c>
      <c r="M42" s="33">
        <f t="shared" si="7"/>
        <v>89.064628634926322</v>
      </c>
      <c r="N42" s="3"/>
    </row>
    <row r="43" spans="1:14">
      <c r="A43" s="54" t="s">
        <v>12</v>
      </c>
      <c r="B43" s="55"/>
      <c r="E43" s="42">
        <f t="shared" si="2"/>
        <v>570</v>
      </c>
      <c r="F43" s="42">
        <f t="shared" si="3"/>
        <v>3176</v>
      </c>
      <c r="G43" s="42">
        <f>E43*'Data Summary'!$B$18</f>
        <v>2684.7</v>
      </c>
      <c r="H43" s="31">
        <f t="shared" si="8"/>
        <v>48.7</v>
      </c>
      <c r="I43" s="32">
        <f t="shared" si="4"/>
        <v>0.90829510622924747</v>
      </c>
      <c r="J43" s="33">
        <f t="shared" si="5"/>
        <v>-2.7987147486642738E-10</v>
      </c>
      <c r="K43" s="33">
        <f t="shared" si="6"/>
        <v>5.98254510573006E-12</v>
      </c>
      <c r="L43" s="32">
        <f t="shared" si="9"/>
        <v>2929.4044774318995</v>
      </c>
      <c r="M43" s="33">
        <f t="shared" si="7"/>
        <v>67.875102428367498</v>
      </c>
      <c r="N43" s="3"/>
    </row>
    <row r="44" spans="1:14">
      <c r="A44" s="56"/>
      <c r="B44" s="57"/>
      <c r="E44" s="42">
        <f t="shared" si="2"/>
        <v>560</v>
      </c>
      <c r="F44" s="42">
        <f t="shared" si="3"/>
        <v>3120.8</v>
      </c>
      <c r="G44" s="42">
        <f>E44*'Data Summary'!$B$18</f>
        <v>2637.6</v>
      </c>
      <c r="H44" s="31">
        <f t="shared" si="8"/>
        <v>2.6333333333333333</v>
      </c>
      <c r="I44" s="32">
        <f t="shared" si="4"/>
        <v>0.23333333333333334</v>
      </c>
      <c r="J44" s="33">
        <f t="shared" si="5"/>
        <v>-2.0485922702180381E-10</v>
      </c>
      <c r="K44" s="33">
        <f t="shared" si="6"/>
        <v>5.5411949505186699E-12</v>
      </c>
      <c r="L44" s="32">
        <f t="shared" si="9"/>
        <v>2144.2540264859922</v>
      </c>
      <c r="M44" s="33">
        <f t="shared" si="7"/>
        <v>61.085410050129987</v>
      </c>
      <c r="N44" s="3"/>
    </row>
    <row r="45" spans="1:14">
      <c r="A45" s="9" t="s">
        <v>13</v>
      </c>
      <c r="B45" s="11" t="s">
        <v>106</v>
      </c>
      <c r="E45" s="42">
        <f t="shared" si="2"/>
        <v>550</v>
      </c>
      <c r="F45" s="42">
        <f t="shared" si="3"/>
        <v>3065.2</v>
      </c>
      <c r="G45" s="42">
        <f>E45*'Data Summary'!$B$18</f>
        <v>2590.5</v>
      </c>
      <c r="H45" s="31">
        <f t="shared" si="8"/>
        <v>0.38333333333333336</v>
      </c>
      <c r="I45" s="32">
        <f t="shared" si="4"/>
        <v>0.11180339887498948</v>
      </c>
      <c r="J45" s="33" t="e">
        <f t="shared" si="5"/>
        <v>#DIV/0!</v>
      </c>
      <c r="K45" s="33" t="e">
        <f t="shared" si="6"/>
        <v>#DIV/0!</v>
      </c>
      <c r="L45" s="32" t="e">
        <f t="shared" si="9"/>
        <v>#DIV/0!</v>
      </c>
      <c r="M45" s="33" t="e">
        <f t="shared" si="7"/>
        <v>#DIV/0!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700,223032.675313765,5714.06425267156</v>
      </c>
      <c r="N48" s="3"/>
    </row>
    <row r="49" spans="1:14">
      <c r="A49" s="9" t="s">
        <v>71</v>
      </c>
      <c r="B49" s="11" t="s">
        <v>107</v>
      </c>
      <c r="E49" s="8" t="s">
        <v>90</v>
      </c>
      <c r="F49" s="30">
        <f>_xlfn.STDEV.P(J6:J21)</f>
        <v>7.1054273576010019E-15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690,1563.54420648237,49.6366204216137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969</v>
      </c>
      <c r="L50" s="35" t="str">
        <f t="shared" si="10"/>
        <v>680,116875.278745221,2654.35691360014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670,82842.6392372555,1792.05845330138</v>
      </c>
    </row>
    <row r="52" spans="1:14">
      <c r="E52" s="8" t="s">
        <v>78</v>
      </c>
      <c r="F52" s="30" t="e">
        <f>EXP(INDEX(LINEST(LN(L30:L45),E30:E45),1,2))</f>
        <v>#VALUE!</v>
      </c>
      <c r="L52" s="35" t="str">
        <f t="shared" si="10"/>
        <v>660,59233.6256651219,1256.12466932521</v>
      </c>
    </row>
    <row r="53" spans="1:14">
      <c r="E53" s="8" t="s">
        <v>79</v>
      </c>
      <c r="F53" s="30" t="e">
        <f>INDEX(LINEST(LN(L30:L45),E30:E45),1)</f>
        <v>#VALUE!</v>
      </c>
      <c r="L53" s="35" t="str">
        <f t="shared" si="10"/>
        <v>650,41971.2677774329,972.125653524132</v>
      </c>
      <c r="N53" s="3"/>
    </row>
    <row r="54" spans="1:14">
      <c r="L54" s="35" t="str">
        <f t="shared" si="10"/>
        <v>640,29652.4316207628,1717.18895734051</v>
      </c>
      <c r="N54" s="3"/>
    </row>
    <row r="55" spans="1:14">
      <c r="L55" s="35" t="str">
        <f t="shared" si="10"/>
        <v>630,21225.9363779821,436.607820140478</v>
      </c>
      <c r="N55" s="3"/>
    </row>
    <row r="56" spans="1:14">
      <c r="L56" s="35" t="str">
        <f t="shared" si="10"/>
        <v>620,15133.1424467272,349.385990608682</v>
      </c>
      <c r="N56" s="3"/>
    </row>
    <row r="57" spans="1:14">
      <c r="L57" s="35" t="str">
        <f t="shared" si="10"/>
        <v>610,10822.9387016275,226.530207092884</v>
      </c>
      <c r="N57" s="3"/>
    </row>
    <row r="58" spans="1:14">
      <c r="L58" s="35" t="str">
        <f t="shared" si="10"/>
        <v>600,7786.7344096895,166.953611095015</v>
      </c>
      <c r="N58" s="3"/>
    </row>
    <row r="59" spans="1:14">
      <c r="L59" s="35" t="str">
        <f t="shared" si="10"/>
        <v>590,5612.22894511505,115.869080243024</v>
      </c>
      <c r="N59" s="3"/>
    </row>
    <row r="60" spans="1:14">
      <c r="L60" s="35" t="str">
        <f t="shared" si="10"/>
        <v>580,4027.72430454413,89.0646286349263</v>
      </c>
    </row>
    <row r="61" spans="1:14">
      <c r="L61" s="35" t="str">
        <f t="shared" si="10"/>
        <v>570,2929.4044774319,67.8751024283675</v>
      </c>
    </row>
    <row r="62" spans="1:14">
      <c r="L62" s="35" t="str">
        <f t="shared" si="10"/>
        <v>560,2144.25402648599,61.08541005013</v>
      </c>
    </row>
    <row r="63" spans="1:14">
      <c r="L63" s="35" t="e">
        <f t="shared" si="10"/>
        <v>#DIV/0!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2018-07-12T15:50:57Z</dcterms:modified>
</cp:coreProperties>
</file>