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E68269AE-DBE7-C941-A766-22101FE45EB8}" xr6:coauthVersionLast="34" xr6:coauthVersionMax="34" xr10:uidLastSave="{00000000-0000-0000-0000-000000000000}"/>
  <bookViews>
    <workbookView xWindow="0" yWindow="460" windowWidth="24880" windowHeight="1462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M31" i="1" s="1"/>
  <c r="J31" i="1"/>
  <c r="L31" i="1" s="1"/>
  <c r="I30" i="1"/>
  <c r="K31" i="1"/>
  <c r="I49" i="1"/>
  <c r="L49" i="1"/>
  <c r="J32" i="1"/>
  <c r="L32" i="1" s="1"/>
  <c r="K32" i="1"/>
  <c r="J33" i="1"/>
  <c r="L33" i="1" s="1"/>
  <c r="K33" i="1"/>
  <c r="J34" i="1"/>
  <c r="L34" i="1" s="1"/>
  <c r="K34" i="1"/>
  <c r="M34" i="1" s="1"/>
  <c r="J35" i="1"/>
  <c r="L35" i="1" s="1"/>
  <c r="K35" i="1"/>
  <c r="J36" i="1"/>
  <c r="L36" i="1" s="1"/>
  <c r="K36" i="1"/>
  <c r="M36" i="1" s="1"/>
  <c r="J37" i="1"/>
  <c r="L37" i="1" s="1"/>
  <c r="K37" i="1"/>
  <c r="J38" i="1"/>
  <c r="L38" i="1" s="1"/>
  <c r="K38" i="1"/>
  <c r="M38" i="1" s="1"/>
  <c r="J39" i="1"/>
  <c r="L39" i="1" s="1"/>
  <c r="K39" i="1"/>
  <c r="J40" i="1"/>
  <c r="L40" i="1" s="1"/>
  <c r="K40" i="1"/>
  <c r="M40" i="1" s="1"/>
  <c r="J41" i="1"/>
  <c r="L41" i="1" s="1"/>
  <c r="K41" i="1"/>
  <c r="J42" i="1"/>
  <c r="L42" i="1" s="1"/>
  <c r="K42" i="1"/>
  <c r="M42" i="1" s="1"/>
  <c r="J43" i="1"/>
  <c r="L43" i="1" s="1"/>
  <c r="K43" i="1"/>
  <c r="J44" i="1"/>
  <c r="L44" i="1" s="1"/>
  <c r="K44" i="1"/>
  <c r="M44" i="1" s="1"/>
  <c r="J45" i="1"/>
  <c r="L45" i="1" s="1"/>
  <c r="K45" i="1"/>
  <c r="K30" i="1"/>
  <c r="J30" i="1"/>
  <c r="M30" i="1"/>
  <c r="L30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48" i="1" l="1"/>
  <c r="M32" i="1"/>
  <c r="L60" i="1"/>
  <c r="L56" i="1"/>
  <c r="L52" i="1"/>
  <c r="L62" i="1"/>
  <c r="L58" i="1"/>
  <c r="L54" i="1"/>
  <c r="L50" i="1"/>
  <c r="M45" i="1"/>
  <c r="L63" i="1" s="1"/>
  <c r="M43" i="1"/>
  <c r="L61" i="1" s="1"/>
  <c r="M41" i="1"/>
  <c r="L59" i="1" s="1"/>
  <c r="M39" i="1"/>
  <c r="L57" i="1" s="1"/>
  <c r="M37" i="1"/>
  <c r="L55" i="1" s="1"/>
  <c r="M35" i="1"/>
  <c r="L53" i="1" s="1"/>
  <c r="M33" i="1"/>
  <c r="L51" i="1" s="1"/>
  <c r="F52" i="1" l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<sst xmlns="http://schemas.openxmlformats.org/spreadsheetml/2006/main" count="454" uniqueCount="108">
  <si>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</si>
  <si>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</si>
  <si>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</si>
  <si>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</si>
  <si>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</si>
  <si>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</si>
  <si>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</si>
  <si>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</si>
  <si>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</si>
  <si>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</si>
  <si>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</si>
  <si>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</si>
  <si>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</si>
  <si>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</si>
  <si>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</si>
  <si>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</si>
  <si>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</si>
  <si>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</si>
  <si>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</si>
  <si>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</si>
  <si>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</si>
  <si>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</si>
  <si>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</si>
  <si>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</si>
  <si>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</si>
  <si>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</si>
  <si>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</si>
  <si>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</si>
  <si>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</si>
  <si>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</si>
  <si>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</si>
  <si>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</si>
  <si>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</si>
  <si>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</si>
  <si>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</si>
  <si>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</si>
  <si>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</si>
  <si>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</si>
  <si>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</si>
  <si>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</si>
  <si>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</si>
  <si>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</si>
  <si>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</si>
  <si>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</si>
  <si>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</si>
  <si>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</si>
  <si>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</si>
  <si>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</si>
  <si>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</si>
  <si>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</si>
  <si>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</si>
  <si>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</si>
  <si>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</si>
  <si>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</si>
  <si>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</si>
  <si>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</si>
  <si>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</si>
  <si>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</si>
  <si>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</si>
  <si>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</si>
  <si>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</si>
  <si>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</si>
  <si>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</si>
  <si>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</si>
  <si>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</si>
  <si>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</si>
  <si>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</si>
  <si>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</si>
  <si>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</si>
  <si>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</si>
  <si>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</si>
  <si>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</si>
  <si>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</si>
  <si>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</si>
  <si>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</si>
  <si>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</si>
  <si>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</si>
  <si>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</si>
  <si>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</si>
  <si>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</si>
  <si>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</si>
  <si>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</si>
  <si>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</si>
  <si>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</si>
  <si>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</si>
  <si>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</si>
  <si>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</si>
  <si>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</si>
  <si>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</si>
  <si>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</si>
  <si>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</si>
  <si>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</si>
  <si>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</si>
  <si>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</si>
  <si>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</si>
  <si>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</si>
  <si>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IRFAN</t>
  </si>
  <si>
    <t>ORTEC 474</t>
  </si>
  <si>
    <t>GE11-X-L-CERN-0027</t>
  </si>
  <si>
    <t>Ar+CO2</t>
  </si>
  <si>
    <t>ORTEC935</t>
  </si>
  <si>
    <t>kiethley 6487</t>
  </si>
  <si>
    <t>signal</t>
  </si>
  <si>
    <t>shielding</t>
  </si>
  <si>
    <t>gnd</t>
  </si>
  <si>
    <t>CAEN N1145</t>
  </si>
  <si>
    <t>Ag X-Ray</t>
  </si>
  <si>
    <t>10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</si>
</sst>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46" fontId="1" fillId="3" borderId="1" xfId="0" applyNumberFormat="1" applyFont="1" applyFill="1" applyBorder="1" applyAlignment="1" applyProtection="1">
      <alignment horizontal="right"/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2340.1161099573847</c:v>
                  </c:pt>
                  <c:pt idx="1">
                    <c:v>1516.6668191310762</c:v>
                  </c:pt>
                  <c:pt idx="2">
                    <c:v>1072.3740822072659</c:v>
                  </c:pt>
                  <c:pt idx="3">
                    <c:v>708.40543948427535</c:v>
                  </c:pt>
                  <c:pt idx="4">
                    <c:v>550.21330495277584</c:v>
                  </c:pt>
                  <c:pt idx="5">
                    <c:v>382.76458344583267</c:v>
                  </c:pt>
                  <c:pt idx="6">
                    <c:v>242.85354746455857</c:v>
                  </c:pt>
                  <c:pt idx="7">
                    <c:v>175.8505663771403</c:v>
                  </c:pt>
                  <c:pt idx="8">
                    <c:v>142.27159812678744</c:v>
                  </c:pt>
                  <c:pt idx="9">
                    <c:v>113.73999366277818</c:v>
                  </c:pt>
                  <c:pt idx="10">
                    <c:v>87.91983736458026</c:v>
                  </c:pt>
                  <c:pt idx="11">
                    <c:v>74.631960616403134</c:v>
                  </c:pt>
                  <c:pt idx="12">
                    <c:v>65.375020634127296</c:v>
                  </c:pt>
                  <c:pt idx="13">
                    <c:v>68.618704733770315</c:v>
                  </c:pt>
                  <c:pt idx="14">
                    <c:v>61.461217536972498</c:v>
                  </c:pt>
                  <c:pt idx="15">
                    <c:v>61.165412551846707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2340.1161099573847</c:v>
                  </c:pt>
                  <c:pt idx="1">
                    <c:v>1516.6668191310762</c:v>
                  </c:pt>
                  <c:pt idx="2">
                    <c:v>1072.3740822072659</c:v>
                  </c:pt>
                  <c:pt idx="3">
                    <c:v>708.40543948427535</c:v>
                  </c:pt>
                  <c:pt idx="4">
                    <c:v>550.21330495277584</c:v>
                  </c:pt>
                  <c:pt idx="5">
                    <c:v>382.76458344583267</c:v>
                  </c:pt>
                  <c:pt idx="6">
                    <c:v>242.85354746455857</c:v>
                  </c:pt>
                  <c:pt idx="7">
                    <c:v>175.8505663771403</c:v>
                  </c:pt>
                  <c:pt idx="8">
                    <c:v>142.27159812678744</c:v>
                  </c:pt>
                  <c:pt idx="9">
                    <c:v>113.73999366277818</c:v>
                  </c:pt>
                  <c:pt idx="10">
                    <c:v>87.91983736458026</c:v>
                  </c:pt>
                  <c:pt idx="11">
                    <c:v>74.631960616403134</c:v>
                  </c:pt>
                  <c:pt idx="12">
                    <c:v>65.375020634127296</c:v>
                  </c:pt>
                  <c:pt idx="13">
                    <c:v>68.618704733770315</c:v>
                  </c:pt>
                  <c:pt idx="14">
                    <c:v>61.461217536972498</c:v>
                  </c:pt>
                  <c:pt idx="15">
                    <c:v>61.165412551846707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22494.3226313259</c:v>
                </c:pt>
                <c:pt idx="1">
                  <c:v>15539.434408951713</c:v>
                </c:pt>
                <c:pt idx="2">
                  <c:v>10558.979410785329</c:v>
                </c:pt>
                <c:pt idx="3">
                  <c:v>7367.2375654942034</c:v>
                </c:pt>
                <c:pt idx="4">
                  <c:v>5067.0354099398719</c:v>
                </c:pt>
                <c:pt idx="5">
                  <c:v>3508.9739628360226</c:v>
                </c:pt>
                <c:pt idx="6">
                  <c:v>2427.8601333339379</c:v>
                </c:pt>
                <c:pt idx="7">
                  <c:v>1698.2992856554367</c:v>
                </c:pt>
                <c:pt idx="8">
                  <c:v>1211.1037159618877</c:v>
                </c:pt>
                <c:pt idx="9">
                  <c:v>842.22955426617216</c:v>
                </c:pt>
                <c:pt idx="10">
                  <c:v>610.24037852647996</c:v>
                </c:pt>
                <c:pt idx="11">
                  <c:v>426.84742565439069</c:v>
                </c:pt>
                <c:pt idx="12">
                  <c:v>296.99754263856892</c:v>
                </c:pt>
                <c:pt idx="13">
                  <c:v>224.44977022322743</c:v>
                </c:pt>
                <c:pt idx="14">
                  <c:v>156.84314330532436</c:v>
                </c:pt>
                <c:pt idx="15">
                  <c:v>112.59337292407032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7-FC45-B19C-C7CFBA953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957872"/>
        <c:axId val="-205205105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5.176791155403766</c:v>
                  </c:pt>
                  <c:pt idx="1">
                    <c:v>4.8448999531007395</c:v>
                  </c:pt>
                  <c:pt idx="2">
                    <c:v>4.6796248662567912</c:v>
                  </c:pt>
                  <c:pt idx="3">
                    <c:v>4.5810600422949177</c:v>
                  </c:pt>
                  <c:pt idx="4">
                    <c:v>4.4694953729575433</c:v>
                  </c:pt>
                  <c:pt idx="5">
                    <c:v>4.3984214340046037</c:v>
                  </c:pt>
                  <c:pt idx="6">
                    <c:v>4.33592870995105</c:v>
                  </c:pt>
                  <c:pt idx="7">
                    <c:v>4.2959929650263113</c:v>
                  </c:pt>
                  <c:pt idx="8">
                    <c:v>4.2326114870136617</c:v>
                  </c:pt>
                  <c:pt idx="9">
                    <c:v>4.1391088681287691</c:v>
                  </c:pt>
                  <c:pt idx="10">
                    <c:v>3.9986803378670372</c:v>
                  </c:pt>
                  <c:pt idx="11">
                    <c:v>3.6122092347420236</c:v>
                  </c:pt>
                  <c:pt idx="12">
                    <c:v>2.8542852773407992</c:v>
                  </c:pt>
                  <c:pt idx="13">
                    <c:v>2.4177583741051452</c:v>
                  </c:pt>
                  <c:pt idx="14">
                    <c:v>1.7502380790433434</c:v>
                  </c:pt>
                  <c:pt idx="15">
                    <c:v>0.87844559687362922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5.176791155403766</c:v>
                  </c:pt>
                  <c:pt idx="1">
                    <c:v>4.8448999531007395</c:v>
                  </c:pt>
                  <c:pt idx="2">
                    <c:v>4.6796248662567912</c:v>
                  </c:pt>
                  <c:pt idx="3">
                    <c:v>4.5810600422949177</c:v>
                  </c:pt>
                  <c:pt idx="4">
                    <c:v>4.4694953729575433</c:v>
                  </c:pt>
                  <c:pt idx="5">
                    <c:v>4.3984214340046037</c:v>
                  </c:pt>
                  <c:pt idx="6">
                    <c:v>4.33592870995105</c:v>
                  </c:pt>
                  <c:pt idx="7">
                    <c:v>4.2959929650263113</c:v>
                  </c:pt>
                  <c:pt idx="8">
                    <c:v>4.2326114870136617</c:v>
                  </c:pt>
                  <c:pt idx="9">
                    <c:v>4.1391088681287691</c:v>
                  </c:pt>
                  <c:pt idx="10">
                    <c:v>3.9986803378670372</c:v>
                  </c:pt>
                  <c:pt idx="11">
                    <c:v>3.6122092347420236</c:v>
                  </c:pt>
                  <c:pt idx="12">
                    <c:v>2.8542852773407992</c:v>
                  </c:pt>
                  <c:pt idx="13">
                    <c:v>2.4177583741051452</c:v>
                  </c:pt>
                  <c:pt idx="14">
                    <c:v>1.7502380790433434</c:v>
                  </c:pt>
                  <c:pt idx="15">
                    <c:v>0.87844559687362922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1594.85</c:v>
                </c:pt>
                <c:pt idx="1">
                  <c:v>1396.3166666666666</c:v>
                </c:pt>
                <c:pt idx="2">
                  <c:v>1303.2</c:v>
                </c:pt>
                <c:pt idx="3">
                  <c:v>1247.2</c:v>
                </c:pt>
                <c:pt idx="4">
                  <c:v>1188.9166666666667</c:v>
                </c:pt>
                <c:pt idx="5">
                  <c:v>1153.5666666666666</c:v>
                </c:pt>
                <c:pt idx="6">
                  <c:v>1120.05</c:v>
                </c:pt>
                <c:pt idx="7">
                  <c:v>1101</c:v>
                </c:pt>
                <c:pt idx="8">
                  <c:v>1069.2666666666667</c:v>
                </c:pt>
                <c:pt idx="9">
                  <c:v>1023.5</c:v>
                </c:pt>
                <c:pt idx="10">
                  <c:v>955.9</c:v>
                </c:pt>
                <c:pt idx="11">
                  <c:v>780.48333333333335</c:v>
                </c:pt>
                <c:pt idx="12">
                  <c:v>486.21666666666664</c:v>
                </c:pt>
                <c:pt idx="13">
                  <c:v>349.03333333333336</c:v>
                </c:pt>
                <c:pt idx="14">
                  <c:v>182.66666666666666</c:v>
                </c:pt>
                <c:pt idx="15">
                  <c:v>45.233333333333334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7-FC45-B19C-C7CFBA953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930704"/>
        <c:axId val="-2067845104"/>
      </c:scatterChart>
      <c:valAx>
        <c:axId val="-211695787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051056"/>
        <c:crosses val="autoZero"/>
        <c:crossBetween val="midCat"/>
      </c:valAx>
      <c:valAx>
        <c:axId val="-2052051056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57872"/>
        <c:crosses val="autoZero"/>
        <c:crossBetween val="midCat"/>
      </c:valAx>
      <c:valAx>
        <c:axId val="-20678451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66930704"/>
        <c:crosses val="max"/>
        <c:crossBetween val="midCat"/>
      </c:valAx>
      <c:valAx>
        <c:axId val="-206693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7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4.5011158398058263E-12</v>
          </cell>
          <cell r="B7">
            <v>3.5745317852393327E-12</v>
          </cell>
          <cell r="C7">
            <v>-5.4522801515463923E-12</v>
          </cell>
          <cell r="D7">
            <v>4.0560379964823844E-12</v>
          </cell>
        </row>
      </sheetData>
      <sheetData sheetId="2">
        <row r="7">
          <cell r="A7">
            <v>4.5465530947368424E-12</v>
          </cell>
          <cell r="B7">
            <v>3.8059871813901403E-12</v>
          </cell>
          <cell r="C7">
            <v>-9.3185783362139994E-12</v>
          </cell>
          <cell r="D7">
            <v>3.8754517663054895E-12</v>
          </cell>
        </row>
      </sheetData>
      <sheetData sheetId="3">
        <row r="7">
          <cell r="A7">
            <v>5.0962404860759484E-12</v>
          </cell>
          <cell r="B7">
            <v>3.8648844675511882E-12</v>
          </cell>
          <cell r="C7">
            <v>-1.4745401923076923E-11</v>
          </cell>
          <cell r="D7">
            <v>4.6719349299741406E-12</v>
          </cell>
        </row>
      </sheetData>
      <sheetData sheetId="4">
        <row r="7">
          <cell r="A7">
            <v>4.0221335675090265E-12</v>
          </cell>
          <cell r="B7">
            <v>3.807083672565345E-12</v>
          </cell>
          <cell r="C7">
            <v>-2.2232823305785119E-11</v>
          </cell>
          <cell r="D7">
            <v>4.3416556839316029E-12</v>
          </cell>
        </row>
      </sheetData>
      <sheetData sheetId="5">
        <row r="7">
          <cell r="A7">
            <v>3.6398815426778232E-12</v>
          </cell>
          <cell r="B7">
            <v>4.1618299688106791E-12</v>
          </cell>
          <cell r="C7">
            <v>-3.4093968550724617E-11</v>
          </cell>
          <cell r="D7">
            <v>5.1080264428329279E-12</v>
          </cell>
        </row>
      </sheetData>
      <sheetData sheetId="6">
        <row r="7">
          <cell r="A7">
            <v>3.5288033484126969E-12</v>
          </cell>
          <cell r="B7">
            <v>4.3041916468032484E-12</v>
          </cell>
          <cell r="C7">
            <v>-5.0417214784313728E-11</v>
          </cell>
          <cell r="D7">
            <v>6.4533948784090539E-12</v>
          </cell>
        </row>
      </sheetData>
      <sheetData sheetId="7">
        <row r="7">
          <cell r="A7">
            <v>2.7113238636792461E-12</v>
          </cell>
          <cell r="B7">
            <v>4.381086744725234E-12</v>
          </cell>
          <cell r="C7">
            <v>-7.1742829622641505E-11</v>
          </cell>
          <cell r="D7">
            <v>9.0253211747427901E-12</v>
          </cell>
        </row>
      </sheetData>
      <sheetData sheetId="8">
        <row r="7">
          <cell r="A7">
            <v>2.3756259683962263E-12</v>
          </cell>
          <cell r="B7">
            <v>4.4471311601022992E-12</v>
          </cell>
          <cell r="C7">
            <v>-1.0468746805309735E-10</v>
          </cell>
          <cell r="D7">
            <v>1.1725086642935697E-11</v>
          </cell>
        </row>
      </sheetData>
      <sheetData sheetId="9">
        <row r="7">
          <cell r="A7">
            <v>2.136918879220779E-12</v>
          </cell>
          <cell r="B7">
            <v>4.4921561358282533E-12</v>
          </cell>
          <cell r="C7">
            <v>-1.47994877184466E-10</v>
          </cell>
          <cell r="D7">
            <v>1.482091359054343E-11</v>
          </cell>
        </row>
      </sheetData>
      <sheetData sheetId="10">
        <row r="7">
          <cell r="A7">
            <v>2.3421593999999994E-12</v>
          </cell>
          <cell r="B7">
            <v>4.7964138440775556E-12</v>
          </cell>
          <cell r="C7">
            <v>-2.1228373456790125E-10</v>
          </cell>
          <cell r="D7">
            <v>2.0836797380055262E-11</v>
          </cell>
        </row>
      </sheetData>
      <sheetData sheetId="11">
        <row r="7">
          <cell r="A7">
            <v>1.472222652123551E-12</v>
          </cell>
          <cell r="B7">
            <v>4.5114754156964051E-12</v>
          </cell>
          <cell r="C7">
            <v>-3.0872549563636387E-10</v>
          </cell>
          <cell r="D7">
            <v>3.3418662970545155E-11</v>
          </cell>
        </row>
      </sheetData>
      <sheetData sheetId="12">
        <row r="7">
          <cell r="A7">
            <v>1.146225394650206E-12</v>
          </cell>
          <cell r="B7">
            <v>5.0226698590287208E-12</v>
          </cell>
          <cell r="C7">
            <v>-4.467860873831775E-10</v>
          </cell>
          <cell r="D7">
            <v>4.8211714500011204E-11</v>
          </cell>
        </row>
      </sheetData>
      <sheetData sheetId="13">
        <row r="7">
          <cell r="A7">
            <v>2.3743444778761061E-13</v>
          </cell>
          <cell r="B7">
            <v>5.2466266076882511E-12</v>
          </cell>
          <cell r="C7">
            <v>-6.5103564626168214E-10</v>
          </cell>
          <cell r="D7">
            <v>6.2128609444522507E-11</v>
          </cell>
        </row>
      </sheetData>
      <sheetData sheetId="14">
        <row r="7">
          <cell r="A7">
            <v>-1.8729777757990871E-12</v>
          </cell>
          <cell r="B7">
            <v>5.7479356840402191E-12</v>
          </cell>
          <cell r="C7">
            <v>-9.3530005799086755E-10</v>
          </cell>
          <cell r="D7">
            <v>9.4252139471317107E-11</v>
          </cell>
        </row>
      </sheetData>
      <sheetData sheetId="15">
        <row r="7">
          <cell r="A7">
            <v>-3.2863917560185192E-12</v>
          </cell>
          <cell r="B7">
            <v>6.2041663803742318E-12</v>
          </cell>
          <cell r="C7">
            <v>-1.3769919672897201E-9</v>
          </cell>
          <cell r="D7">
            <v>1.3336129435394472E-10</v>
          </cell>
        </row>
      </sheetData>
      <sheetData sheetId="16">
        <row r="7">
          <cell r="A7">
            <v>-5.6961535826839802E-12</v>
          </cell>
          <cell r="B7">
            <v>9.003705211352887E-12</v>
          </cell>
          <cell r="C7">
            <v>-1.9942226084905662E-9</v>
          </cell>
          <cell r="D7">
            <v>2.0589890263004882E-10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2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 t="s">
        <v>96</v>
      </c>
      <c r="C2" s="37" t="s">
        <v>95</v>
      </c>
      <c r="D2" s="38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3899.4</v>
      </c>
      <c r="G6" s="14">
        <v>700</v>
      </c>
      <c r="H6" s="15"/>
      <c r="I6" s="16">
        <v>967</v>
      </c>
      <c r="J6" s="17">
        <v>22.3</v>
      </c>
      <c r="K6" s="18">
        <v>393</v>
      </c>
      <c r="L6" s="12">
        <f>SQRT(K6)</f>
        <v>19.824227601599009</v>
      </c>
      <c r="M6" s="14">
        <v>96084</v>
      </c>
      <c r="N6" s="23">
        <f>SQRT(M6)</f>
        <v>309.97419247414774</v>
      </c>
      <c r="O6" s="41">
        <f>'[1]700uA'!A7</f>
        <v>-5.6961535826839802E-12</v>
      </c>
      <c r="P6" s="41">
        <f>'[1]700uA'!B7</f>
        <v>9.003705211352887E-12</v>
      </c>
      <c r="Q6" s="41">
        <f>'[1]700uA'!C7</f>
        <v>-1.9942226084905662E-9</v>
      </c>
      <c r="R6" s="41">
        <f>'[1]700uA'!D7</f>
        <v>2.0589890263004882E-10</v>
      </c>
    </row>
    <row r="7" spans="1:18">
      <c r="A7" s="9" t="s">
        <v>3</v>
      </c>
      <c r="B7" s="11">
        <v>4.5</v>
      </c>
      <c r="C7"/>
      <c r="D7"/>
      <c r="E7" s="44"/>
      <c r="F7" s="13">
        <v>3844.4</v>
      </c>
      <c r="G7" s="14">
        <v>690</v>
      </c>
      <c r="H7" s="15"/>
      <c r="I7" s="16"/>
      <c r="J7" s="17"/>
      <c r="K7" s="18">
        <v>362</v>
      </c>
      <c r="L7" s="12">
        <f t="shared" ref="L7:L21" si="0">SQRT(K7)</f>
        <v>19.026297590440446</v>
      </c>
      <c r="M7" s="36">
        <v>84141</v>
      </c>
      <c r="N7" s="23">
        <f t="shared" ref="N7:N20" si="1">SQRT(M7)</f>
        <v>290.07068104170747</v>
      </c>
      <c r="O7" s="41">
        <f>'[1]690uA'!A7</f>
        <v>-3.2863917560185192E-12</v>
      </c>
      <c r="P7" s="41">
        <f>'[1]690uA'!B7</f>
        <v>6.2041663803742318E-12</v>
      </c>
      <c r="Q7" s="41">
        <f>'[1]690uA'!C7</f>
        <v>-1.3769919672897201E-9</v>
      </c>
      <c r="R7" s="41">
        <f>'[1]690uA'!D7</f>
        <v>1.3336129435394472E-10</v>
      </c>
    </row>
    <row r="8" spans="1:18">
      <c r="A8" s="9" t="s">
        <v>28</v>
      </c>
      <c r="B8" s="11">
        <v>100</v>
      </c>
      <c r="C8"/>
      <c r="D8"/>
      <c r="E8" s="44"/>
      <c r="F8" s="13">
        <v>3788.4</v>
      </c>
      <c r="G8" s="14">
        <v>680</v>
      </c>
      <c r="H8" s="15"/>
      <c r="I8" s="16"/>
      <c r="J8" s="17"/>
      <c r="K8" s="18">
        <v>322</v>
      </c>
      <c r="L8" s="12">
        <f t="shared" si="0"/>
        <v>17.944358444926362</v>
      </c>
      <c r="M8" s="36">
        <v>78514</v>
      </c>
      <c r="N8" s="23">
        <f t="shared" si="1"/>
        <v>280.20349747995652</v>
      </c>
      <c r="O8" s="41">
        <f>'[1]680uA'!A7</f>
        <v>-1.8729777757990871E-12</v>
      </c>
      <c r="P8" s="41">
        <f>'[1]680uA'!B7</f>
        <v>5.7479356840402191E-12</v>
      </c>
      <c r="Q8" s="41">
        <f>'[1]680uA'!C7</f>
        <v>-9.3530005799086755E-10</v>
      </c>
      <c r="R8" s="41">
        <f>'[1]680uA'!D7</f>
        <v>9.4252139471317107E-11</v>
      </c>
    </row>
    <row r="9" spans="1:18" ht="15" customHeight="1">
      <c r="A9" s="9" t="s">
        <v>29</v>
      </c>
      <c r="B9" s="11">
        <v>100</v>
      </c>
      <c r="C9" s="4"/>
      <c r="D9" s="6"/>
      <c r="E9" s="44"/>
      <c r="F9" s="13">
        <v>3733.4</v>
      </c>
      <c r="G9" s="14">
        <v>670</v>
      </c>
      <c r="H9" s="15"/>
      <c r="I9" s="16"/>
      <c r="J9" s="17"/>
      <c r="K9" s="18">
        <v>359</v>
      </c>
      <c r="L9" s="12">
        <f t="shared" si="0"/>
        <v>18.947295321496416</v>
      </c>
      <c r="M9" s="14">
        <v>75191</v>
      </c>
      <c r="N9" s="23">
        <f t="shared" si="1"/>
        <v>274.2097737134838</v>
      </c>
      <c r="O9" s="41">
        <f>'[1]670uA'!A7</f>
        <v>2.3743444778761061E-13</v>
      </c>
      <c r="P9" s="41">
        <f>'[1]670uA'!B7</f>
        <v>5.2466266076882511E-12</v>
      </c>
      <c r="Q9" s="41">
        <f>'[1]670uA'!C7</f>
        <v>-6.5103564626168214E-10</v>
      </c>
      <c r="R9" s="41">
        <f>'[1]670uA'!D7</f>
        <v>6.2128609444522507E-11</v>
      </c>
    </row>
    <row r="10" spans="1:18">
      <c r="A10" s="54" t="s">
        <v>23</v>
      </c>
      <c r="B10" s="55"/>
      <c r="C10" s="4"/>
      <c r="D10" s="6"/>
      <c r="E10" s="44"/>
      <c r="F10" s="13">
        <v>3677.4</v>
      </c>
      <c r="G10" s="14">
        <v>660</v>
      </c>
      <c r="H10" s="15"/>
      <c r="I10" s="16"/>
      <c r="J10" s="17"/>
      <c r="K10" s="18">
        <v>290</v>
      </c>
      <c r="L10" s="12">
        <f t="shared" si="0"/>
        <v>17.029386365926403</v>
      </c>
      <c r="M10" s="14">
        <v>71625</v>
      </c>
      <c r="N10" s="23">
        <f t="shared" si="1"/>
        <v>267.6284738214527</v>
      </c>
      <c r="O10" s="41">
        <f>'[1]660uA'!A7</f>
        <v>1.146225394650206E-12</v>
      </c>
      <c r="P10" s="41">
        <f>'[1]660uA'!B7</f>
        <v>5.0226698590287208E-12</v>
      </c>
      <c r="Q10" s="41">
        <f>'[1]660uA'!C7</f>
        <v>-4.467860873831775E-10</v>
      </c>
      <c r="R10" s="41">
        <f>'[1]660uA'!D7</f>
        <v>4.8211714500011204E-11</v>
      </c>
    </row>
    <row r="11" spans="1:18">
      <c r="A11" s="56"/>
      <c r="B11" s="57"/>
      <c r="C11" s="4"/>
      <c r="D11" s="6"/>
      <c r="E11" s="44"/>
      <c r="F11" s="13">
        <v>3622.4</v>
      </c>
      <c r="G11" s="14">
        <v>650</v>
      </c>
      <c r="H11" s="15"/>
      <c r="I11" s="16"/>
      <c r="J11" s="17"/>
      <c r="K11" s="18">
        <v>216</v>
      </c>
      <c r="L11" s="12">
        <f t="shared" si="0"/>
        <v>14.696938456699069</v>
      </c>
      <c r="M11" s="14">
        <v>69430</v>
      </c>
      <c r="N11" s="23">
        <f t="shared" si="1"/>
        <v>263.49573051569547</v>
      </c>
      <c r="O11" s="41">
        <f>'[1]650uA'!A7</f>
        <v>1.472222652123551E-12</v>
      </c>
      <c r="P11" s="41">
        <f>'[1]650uA'!B7</f>
        <v>4.5114754156964051E-12</v>
      </c>
      <c r="Q11" s="41">
        <f>'[1]650uA'!C7</f>
        <v>-3.0872549563636387E-10</v>
      </c>
      <c r="R11" s="41">
        <f>'[1]650uA'!D7</f>
        <v>3.3418662970545155E-11</v>
      </c>
    </row>
    <row r="12" spans="1:18">
      <c r="A12" s="9" t="s">
        <v>57</v>
      </c>
      <c r="B12" s="11" t="s">
        <v>98</v>
      </c>
      <c r="C12" s="4"/>
      <c r="D12" s="6"/>
      <c r="E12" s="44"/>
      <c r="F12" s="13">
        <v>3566.4</v>
      </c>
      <c r="G12" s="14">
        <v>640</v>
      </c>
      <c r="H12" s="15"/>
      <c r="I12" s="16"/>
      <c r="J12" s="17"/>
      <c r="K12" s="18">
        <v>239</v>
      </c>
      <c r="L12" s="12">
        <f t="shared" si="0"/>
        <v>15.459624833740307</v>
      </c>
      <c r="M12" s="14">
        <v>67442</v>
      </c>
      <c r="N12" s="23">
        <f t="shared" si="1"/>
        <v>259.6959760951255</v>
      </c>
      <c r="O12" s="41">
        <f>'[1]640uA'!A7</f>
        <v>2.3421593999999994E-12</v>
      </c>
      <c r="P12" s="41">
        <f>'[1]640uA'!B7</f>
        <v>4.7964138440775556E-12</v>
      </c>
      <c r="Q12" s="41">
        <f>'[1]640uA'!C7</f>
        <v>-2.1228373456790125E-10</v>
      </c>
      <c r="R12" s="41">
        <f>'[1]640uA'!D7</f>
        <v>2.0836797380055262E-11</v>
      </c>
    </row>
    <row r="13" spans="1:18">
      <c r="A13" s="9" t="s">
        <v>45</v>
      </c>
      <c r="B13" s="11">
        <v>42</v>
      </c>
      <c r="C13" s="4"/>
      <c r="D13" s="6"/>
      <c r="E13" s="44"/>
      <c r="F13" s="13">
        <v>3510.4</v>
      </c>
      <c r="G13" s="14">
        <v>630</v>
      </c>
      <c r="H13" s="15"/>
      <c r="I13" s="16"/>
      <c r="J13" s="17"/>
      <c r="K13" s="18">
        <v>190</v>
      </c>
      <c r="L13" s="12">
        <f t="shared" si="0"/>
        <v>13.784048752090222</v>
      </c>
      <c r="M13" s="14">
        <v>66250</v>
      </c>
      <c r="N13" s="23">
        <f t="shared" si="1"/>
        <v>257.39075352467501</v>
      </c>
      <c r="O13" s="41">
        <f>'[1]630uA'!A7</f>
        <v>2.136918879220779E-12</v>
      </c>
      <c r="P13" s="41">
        <f>'[1]630uA'!B7</f>
        <v>4.4921561358282533E-12</v>
      </c>
      <c r="Q13" s="41">
        <f>'[1]630uA'!C7</f>
        <v>-1.47994877184466E-10</v>
      </c>
      <c r="R13" s="41">
        <f>'[1]630uA'!D7</f>
        <v>1.482091359054343E-11</v>
      </c>
    </row>
    <row r="14" spans="1:18">
      <c r="A14" s="9" t="s">
        <v>54</v>
      </c>
      <c r="B14" s="11" t="s">
        <v>99</v>
      </c>
      <c r="C14" s="4"/>
      <c r="D14" s="6"/>
      <c r="E14" s="44"/>
      <c r="F14" s="13">
        <v>3455.6</v>
      </c>
      <c r="G14" s="14">
        <v>620</v>
      </c>
      <c r="H14" s="15"/>
      <c r="I14" s="16"/>
      <c r="J14" s="17"/>
      <c r="K14" s="18">
        <v>169</v>
      </c>
      <c r="L14" s="12">
        <f t="shared" si="0"/>
        <v>13</v>
      </c>
      <c r="M14" s="14">
        <v>64325</v>
      </c>
      <c r="N14" s="23">
        <f t="shared" si="1"/>
        <v>253.62373705944796</v>
      </c>
      <c r="O14" s="41">
        <f>'[1]620uA'!A7</f>
        <v>2.3756259683962263E-12</v>
      </c>
      <c r="P14" s="41">
        <f>'[1]620uA'!B7</f>
        <v>4.4471311601022992E-12</v>
      </c>
      <c r="Q14" s="41">
        <f>'[1]620uA'!C7</f>
        <v>-1.0468746805309735E-10</v>
      </c>
      <c r="R14" s="41">
        <f>'[1]620uA'!D7</f>
        <v>1.1725086642935697E-11</v>
      </c>
    </row>
    <row r="15" spans="1:18">
      <c r="A15" s="9" t="s">
        <v>55</v>
      </c>
      <c r="B15" s="70">
        <v>2.9375</v>
      </c>
      <c r="C15" s="4"/>
      <c r="D15" s="6"/>
      <c r="E15" s="44"/>
      <c r="F15" s="13">
        <v>3399.6</v>
      </c>
      <c r="G15" s="14">
        <v>610</v>
      </c>
      <c r="H15" s="15"/>
      <c r="I15" s="16"/>
      <c r="J15" s="17"/>
      <c r="K15" s="18">
        <v>133</v>
      </c>
      <c r="L15" s="12">
        <f t="shared" si="0"/>
        <v>11.532562594670797</v>
      </c>
      <c r="M15" s="14">
        <v>61543</v>
      </c>
      <c r="N15" s="23">
        <f t="shared" si="1"/>
        <v>248.0786165714409</v>
      </c>
      <c r="O15" s="41">
        <f>'[1]610uA'!A7</f>
        <v>2.7113238636792461E-12</v>
      </c>
      <c r="P15" s="41">
        <f>'[1]610uA'!B7</f>
        <v>4.381086744725234E-12</v>
      </c>
      <c r="Q15" s="41">
        <f>'[1]610uA'!C7</f>
        <v>-7.1742829622641505E-11</v>
      </c>
      <c r="R15" s="41">
        <f>'[1]610uA'!D7</f>
        <v>9.0253211747427901E-12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3344.6</v>
      </c>
      <c r="G16" s="14">
        <v>600</v>
      </c>
      <c r="H16" s="15"/>
      <c r="I16" s="16"/>
      <c r="J16" s="17"/>
      <c r="K16" s="18">
        <v>104</v>
      </c>
      <c r="L16" s="12">
        <f t="shared" si="0"/>
        <v>10.198039027185569</v>
      </c>
      <c r="M16" s="14">
        <v>57458</v>
      </c>
      <c r="N16" s="23">
        <f t="shared" si="1"/>
        <v>239.70398411373975</v>
      </c>
      <c r="O16" s="41">
        <f>'[1]600uA'!A7</f>
        <v>3.5288033484126969E-12</v>
      </c>
      <c r="P16" s="41">
        <f>'[1]600uA'!B7</f>
        <v>4.3041916468032484E-12</v>
      </c>
      <c r="Q16" s="41">
        <f>'[1]600uA'!C7</f>
        <v>-5.0417214784313728E-11</v>
      </c>
      <c r="R16" s="41">
        <f>'[1]600uA'!D7</f>
        <v>6.4533948784090539E-12</v>
      </c>
    </row>
    <row r="17" spans="1:20">
      <c r="A17" s="9" t="s">
        <v>62</v>
      </c>
      <c r="B17" s="11">
        <v>5.6</v>
      </c>
      <c r="C17" s="4"/>
      <c r="D17" s="6"/>
      <c r="E17" s="44"/>
      <c r="F17" s="13">
        <v>3288.6</v>
      </c>
      <c r="G17" s="14">
        <v>590</v>
      </c>
      <c r="H17" s="15"/>
      <c r="I17" s="16"/>
      <c r="J17" s="17"/>
      <c r="K17" s="18">
        <v>72</v>
      </c>
      <c r="L17" s="12">
        <f t="shared" si="0"/>
        <v>8.4852813742385695</v>
      </c>
      <c r="M17" s="14">
        <v>46901</v>
      </c>
      <c r="N17" s="23">
        <f t="shared" si="1"/>
        <v>216.56638705025301</v>
      </c>
      <c r="O17" s="41">
        <f>'[1]590uA'!A7</f>
        <v>3.6398815426778232E-12</v>
      </c>
      <c r="P17" s="41">
        <f>'[1]590uA'!B7</f>
        <v>4.1618299688106791E-12</v>
      </c>
      <c r="Q17" s="41">
        <f>'[1]590uA'!C7</f>
        <v>-3.4093968550724617E-11</v>
      </c>
      <c r="R17" s="41">
        <f>'[1]590uA'!D7</f>
        <v>5.1080264428329279E-12</v>
      </c>
    </row>
    <row r="18" spans="1:20" ht="14" customHeight="1">
      <c r="A18" s="9" t="s">
        <v>63</v>
      </c>
      <c r="B18" s="11">
        <v>4.6900000000000004</v>
      </c>
      <c r="C18" s="4"/>
      <c r="D18" s="6"/>
      <c r="E18" s="44"/>
      <c r="F18" s="13">
        <v>3233.6</v>
      </c>
      <c r="G18" s="14">
        <v>580</v>
      </c>
      <c r="H18" s="15"/>
      <c r="I18" s="16"/>
      <c r="J18" s="17"/>
      <c r="K18" s="18">
        <v>78</v>
      </c>
      <c r="L18" s="12">
        <f t="shared" si="0"/>
        <v>8.8317608663278477</v>
      </c>
      <c r="M18" s="14">
        <v>29251</v>
      </c>
      <c r="N18" s="23">
        <f t="shared" si="1"/>
        <v>171.02923726661473</v>
      </c>
      <c r="O18" s="41">
        <f>'[1]580uA'!A7</f>
        <v>4.0221335675090265E-12</v>
      </c>
      <c r="P18" s="41">
        <f>'[1]580uA'!B7</f>
        <v>3.807083672565345E-12</v>
      </c>
      <c r="Q18" s="41">
        <f>'[1]580uA'!C7</f>
        <v>-2.2232823305785119E-11</v>
      </c>
      <c r="R18" s="41">
        <f>'[1]580uA'!D7</f>
        <v>4.3416556839316029E-12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44"/>
      <c r="F19" s="13">
        <v>3177.6</v>
      </c>
      <c r="G19" s="14">
        <v>570</v>
      </c>
      <c r="H19" s="15"/>
      <c r="I19" s="16"/>
      <c r="J19" s="17"/>
      <c r="K19" s="18">
        <v>51</v>
      </c>
      <c r="L19" s="12">
        <f t="shared" si="0"/>
        <v>7.1414284285428504</v>
      </c>
      <c r="M19" s="14">
        <v>20993</v>
      </c>
      <c r="N19" s="23">
        <f t="shared" si="1"/>
        <v>144.88961315429066</v>
      </c>
      <c r="O19" s="41">
        <f>'[1]570uA'!A7</f>
        <v>5.0962404860759484E-12</v>
      </c>
      <c r="P19" s="41">
        <f>'[1]570uA'!B7</f>
        <v>3.8648844675511882E-12</v>
      </c>
      <c r="Q19" s="41">
        <f>'[1]570uA'!C7</f>
        <v>-1.4745401923076923E-11</v>
      </c>
      <c r="R19" s="41">
        <f>'[1]570uA'!D7</f>
        <v>4.6719349299741406E-12</v>
      </c>
    </row>
    <row r="20" spans="1:20">
      <c r="A20" s="9" t="s">
        <v>65</v>
      </c>
      <c r="B20" s="11">
        <v>0.56000000000000005</v>
      </c>
      <c r="C20" s="4"/>
      <c r="D20" s="6"/>
      <c r="E20" s="44"/>
      <c r="F20" s="13">
        <v>3121.8</v>
      </c>
      <c r="G20" s="14">
        <v>560</v>
      </c>
      <c r="H20" s="15"/>
      <c r="I20" s="16"/>
      <c r="J20" s="17"/>
      <c r="K20" s="18">
        <v>34</v>
      </c>
      <c r="L20" s="12">
        <f t="shared" si="0"/>
        <v>5.8309518948453007</v>
      </c>
      <c r="M20" s="14">
        <v>10994</v>
      </c>
      <c r="N20" s="23">
        <f t="shared" si="1"/>
        <v>104.85227703774487</v>
      </c>
      <c r="O20" s="41">
        <f>'[1]560uA'!A7</f>
        <v>4.5465530947368424E-12</v>
      </c>
      <c r="P20" s="41">
        <f>'[1]560uA'!B7</f>
        <v>3.8059871813901403E-12</v>
      </c>
      <c r="Q20" s="41">
        <f>'[1]560uA'!C7</f>
        <v>-9.3185783362139994E-12</v>
      </c>
      <c r="R20" s="41">
        <f>'[1]560uA'!D7</f>
        <v>3.8754517663054895E-12</v>
      </c>
    </row>
    <row r="21" spans="1:20">
      <c r="A21" s="9" t="s">
        <v>66</v>
      </c>
      <c r="B21" s="11">
        <v>0.44</v>
      </c>
      <c r="C21" s="4"/>
      <c r="D21" s="6"/>
      <c r="E21" s="45"/>
      <c r="F21" s="13">
        <v>3066.8</v>
      </c>
      <c r="G21" s="14">
        <v>550</v>
      </c>
      <c r="H21" s="15"/>
      <c r="I21" s="16"/>
      <c r="J21" s="17"/>
      <c r="K21" s="18">
        <v>32</v>
      </c>
      <c r="L21" s="12">
        <f t="shared" si="0"/>
        <v>5.6568542494923806</v>
      </c>
      <c r="M21" s="14">
        <v>2746</v>
      </c>
      <c r="N21" s="23">
        <f>SQRT(M21)</f>
        <v>52.40229002629561</v>
      </c>
      <c r="O21" s="41">
        <f>'[1]550uA'!A7</f>
        <v>4.5011158398058263E-12</v>
      </c>
      <c r="P21" s="41">
        <f>'[1]550uA'!B7</f>
        <v>3.5745317852393327E-12</v>
      </c>
      <c r="Q21" s="41">
        <f>'[1]550uA'!C7</f>
        <v>-5.4522801515463923E-12</v>
      </c>
      <c r="R21" s="41">
        <f>'[1]550uA'!D7</f>
        <v>4.0560379964823844E-12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0.875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0.63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3899.4</v>
      </c>
      <c r="G30" s="29">
        <f>E30*'Data Summary'!$B$18</f>
        <v>3283.0000000000005</v>
      </c>
      <c r="H30" s="31">
        <f>(M6-K6)/$B$42</f>
        <v>1594.85</v>
      </c>
      <c r="I30" s="32">
        <f>(1/$B$42)*SQRT(N6^2+L6^2)</f>
        <v>5.176791155403766</v>
      </c>
      <c r="J30" s="33">
        <f>Q6-O6</f>
        <v>-1.9885264549078823E-9</v>
      </c>
      <c r="K30" s="33">
        <f>SQRT(P6^2+R6^2)</f>
        <v>2.0609566907577478E-10</v>
      </c>
      <c r="L30" s="32">
        <f>ABS(J30)/($H$30*$F$24*$L$24)</f>
        <v>22494.3226313259</v>
      </c>
      <c r="M30" s="33">
        <f>SQRT( ( 1 / ($H$30*$F$24*$L$24 ) )^2 * (K30^2+J30^2*( ($I$30/$H$30)^2+($F$25/$F$24)^2)))</f>
        <v>2340.1161099573847</v>
      </c>
    </row>
    <row r="31" spans="1:20">
      <c r="A31" s="9" t="s">
        <v>27</v>
      </c>
      <c r="B31" s="11">
        <v>400</v>
      </c>
      <c r="E31" s="42">
        <f t="shared" ref="E31:E45" si="2">G7</f>
        <v>690</v>
      </c>
      <c r="F31" s="42">
        <f t="shared" ref="F31:F45" si="3">F7</f>
        <v>3844.4</v>
      </c>
      <c r="G31" s="42">
        <f>E31*'Data Summary'!$B$18</f>
        <v>3236.1000000000004</v>
      </c>
      <c r="H31" s="31">
        <f>(M7-K7)/$B$42</f>
        <v>1396.3166666666666</v>
      </c>
      <c r="I31" s="32">
        <f t="shared" ref="I31:I45" si="4">(1/$B$42)*SQRT(N7^2+L7^2)</f>
        <v>4.8448999531007395</v>
      </c>
      <c r="J31" s="33">
        <f t="shared" ref="J31:J45" si="5">Q7-O7</f>
        <v>-1.3737055755337015E-9</v>
      </c>
      <c r="K31" s="33">
        <f t="shared" ref="K31:K45" si="6">SQRT(P7^2+R7^2)</f>
        <v>1.3350552989383944E-10</v>
      </c>
      <c r="L31" s="32">
        <f>ABS(J31)/($H$30*$F$24*$L$24)</f>
        <v>15539.434408951713</v>
      </c>
      <c r="M31" s="33">
        <f t="shared" ref="M31:M45" si="7">SQRT( ( 1 / ($H$30*$F$24*$L$24 ) )^2 * (K31^2+J31^2*( ($I$30/$H$30)^2+($F$25/$F$24)^2)))</f>
        <v>1516.6668191310762</v>
      </c>
    </row>
    <row r="32" spans="1:20">
      <c r="A32" s="54" t="s">
        <v>52</v>
      </c>
      <c r="B32" s="55"/>
      <c r="E32" s="42">
        <f t="shared" si="2"/>
        <v>680</v>
      </c>
      <c r="F32" s="42">
        <f t="shared" si="3"/>
        <v>3788.4</v>
      </c>
      <c r="G32" s="42">
        <f>E32*'Data Summary'!$B$18</f>
        <v>3189.2000000000003</v>
      </c>
      <c r="H32" s="31">
        <f t="shared" ref="H32:H45" si="8">(M8-K8)/$B$42</f>
        <v>1303.2</v>
      </c>
      <c r="I32" s="32">
        <f t="shared" si="4"/>
        <v>4.6796248662567912</v>
      </c>
      <c r="J32" s="33">
        <f t="shared" si="5"/>
        <v>-9.3342708021506838E-10</v>
      </c>
      <c r="K32" s="33">
        <f t="shared" si="6"/>
        <v>9.4427244794860316E-11</v>
      </c>
      <c r="L32" s="32">
        <f t="shared" ref="L32:L45" si="9">ABS(J32)/($H$30*$F$24*$L$24)</f>
        <v>10558.979410785329</v>
      </c>
      <c r="M32" s="33">
        <f t="shared" si="7"/>
        <v>1072.3740822072659</v>
      </c>
    </row>
    <row r="33" spans="1:14">
      <c r="A33" s="56"/>
      <c r="B33" s="57"/>
      <c r="E33" s="42">
        <f t="shared" si="2"/>
        <v>670</v>
      </c>
      <c r="F33" s="42">
        <f t="shared" si="3"/>
        <v>3733.4</v>
      </c>
      <c r="G33" s="42">
        <f>E33*'Data Summary'!$B$18</f>
        <v>3142.3</v>
      </c>
      <c r="H33" s="31">
        <f t="shared" si="8"/>
        <v>1247.2</v>
      </c>
      <c r="I33" s="32">
        <f t="shared" si="4"/>
        <v>4.5810600422949177</v>
      </c>
      <c r="J33" s="33">
        <f t="shared" si="5"/>
        <v>-6.5127308070946975E-10</v>
      </c>
      <c r="K33" s="33">
        <f t="shared" si="6"/>
        <v>6.2349749015296871E-11</v>
      </c>
      <c r="L33" s="32">
        <f t="shared" si="9"/>
        <v>7367.2375654942034</v>
      </c>
      <c r="M33" s="33">
        <f t="shared" si="7"/>
        <v>708.40543948427535</v>
      </c>
    </row>
    <row r="34" spans="1:14">
      <c r="A34" s="9" t="s">
        <v>56</v>
      </c>
      <c r="B34" s="11" t="s">
        <v>101</v>
      </c>
      <c r="E34" s="42">
        <f t="shared" si="2"/>
        <v>660</v>
      </c>
      <c r="F34" s="42">
        <f t="shared" si="3"/>
        <v>3677.4</v>
      </c>
      <c r="G34" s="42">
        <f>E34*'Data Summary'!$B$18</f>
        <v>3095.4</v>
      </c>
      <c r="H34" s="31">
        <f t="shared" si="8"/>
        <v>1188.9166666666667</v>
      </c>
      <c r="I34" s="32">
        <f t="shared" si="4"/>
        <v>4.4694953729575433</v>
      </c>
      <c r="J34" s="33">
        <f t="shared" si="5"/>
        <v>-4.4793231277782772E-10</v>
      </c>
      <c r="K34" s="33">
        <f t="shared" si="6"/>
        <v>4.8472637926394993E-11</v>
      </c>
      <c r="L34" s="32">
        <f t="shared" si="9"/>
        <v>5067.0354099398719</v>
      </c>
      <c r="M34" s="33">
        <f t="shared" si="7"/>
        <v>550.21330495277584</v>
      </c>
    </row>
    <row r="35" spans="1:14">
      <c r="A35" s="9" t="s">
        <v>20</v>
      </c>
      <c r="B35" s="11" t="s">
        <v>102</v>
      </c>
      <c r="E35" s="42">
        <f t="shared" si="2"/>
        <v>650</v>
      </c>
      <c r="F35" s="42">
        <f t="shared" si="3"/>
        <v>3622.4</v>
      </c>
      <c r="G35" s="42">
        <f>E35*'Data Summary'!$B$18</f>
        <v>3048.5000000000005</v>
      </c>
      <c r="H35" s="31">
        <f t="shared" si="8"/>
        <v>1153.5666666666666</v>
      </c>
      <c r="I35" s="32">
        <f t="shared" si="4"/>
        <v>4.3984214340046037</v>
      </c>
      <c r="J35" s="33">
        <f t="shared" si="5"/>
        <v>-3.1019771828848742E-10</v>
      </c>
      <c r="K35" s="33">
        <f t="shared" si="6"/>
        <v>3.3721809636573764E-11</v>
      </c>
      <c r="L35" s="32">
        <f t="shared" si="9"/>
        <v>3508.9739628360226</v>
      </c>
      <c r="M35" s="33">
        <f t="shared" si="7"/>
        <v>382.76458344583267</v>
      </c>
      <c r="N35" s="3"/>
    </row>
    <row r="36" spans="1:14">
      <c r="A36" s="9" t="s">
        <v>21</v>
      </c>
      <c r="B36" s="11" t="s">
        <v>103</v>
      </c>
      <c r="E36" s="42">
        <f t="shared" si="2"/>
        <v>640</v>
      </c>
      <c r="F36" s="42">
        <f t="shared" si="3"/>
        <v>3566.4</v>
      </c>
      <c r="G36" s="42">
        <f>E36*'Data Summary'!$B$18</f>
        <v>3001.6000000000004</v>
      </c>
      <c r="H36" s="31">
        <f t="shared" si="8"/>
        <v>1120.05</v>
      </c>
      <c r="I36" s="32">
        <f t="shared" si="4"/>
        <v>4.33592870995105</v>
      </c>
      <c r="J36" s="33">
        <f t="shared" si="5"/>
        <v>-2.1462589396790124E-10</v>
      </c>
      <c r="K36" s="33">
        <f t="shared" si="6"/>
        <v>2.138171440322634E-11</v>
      </c>
      <c r="L36" s="32">
        <f t="shared" si="9"/>
        <v>2427.8601333339379</v>
      </c>
      <c r="M36" s="33">
        <f t="shared" si="7"/>
        <v>242.85354746455857</v>
      </c>
      <c r="N36" s="3"/>
    </row>
    <row r="37" spans="1:14">
      <c r="A37" s="9" t="s">
        <v>22</v>
      </c>
      <c r="B37" s="11" t="s">
        <v>104</v>
      </c>
      <c r="E37" s="42">
        <f t="shared" si="2"/>
        <v>630</v>
      </c>
      <c r="F37" s="42">
        <f t="shared" si="3"/>
        <v>3510.4</v>
      </c>
      <c r="G37" s="42">
        <f>E37*'Data Summary'!$B$18</f>
        <v>2954.7000000000003</v>
      </c>
      <c r="H37" s="31">
        <f t="shared" si="8"/>
        <v>1101</v>
      </c>
      <c r="I37" s="32">
        <f t="shared" si="4"/>
        <v>4.2959929650263113</v>
      </c>
      <c r="J37" s="33">
        <f t="shared" si="5"/>
        <v>-1.5013179606368679E-10</v>
      </c>
      <c r="K37" s="33">
        <f t="shared" si="6"/>
        <v>1.5486734530139474E-11</v>
      </c>
      <c r="L37" s="32">
        <f t="shared" si="9"/>
        <v>1698.2992856554367</v>
      </c>
      <c r="M37" s="33">
        <f t="shared" si="7"/>
        <v>175.8505663771403</v>
      </c>
    </row>
    <row r="38" spans="1:14">
      <c r="A38" s="54" t="s">
        <v>11</v>
      </c>
      <c r="B38" s="55"/>
      <c r="E38" s="42">
        <f t="shared" si="2"/>
        <v>620</v>
      </c>
      <c r="F38" s="42">
        <f t="shared" si="3"/>
        <v>3455.6</v>
      </c>
      <c r="G38" s="42">
        <f>E38*'Data Summary'!$B$18</f>
        <v>2907.8</v>
      </c>
      <c r="H38" s="31">
        <f t="shared" si="8"/>
        <v>1069.2666666666667</v>
      </c>
      <c r="I38" s="32">
        <f t="shared" si="4"/>
        <v>4.2326114870136617</v>
      </c>
      <c r="J38" s="33">
        <f t="shared" si="5"/>
        <v>-1.0706309402149357E-10</v>
      </c>
      <c r="K38" s="33">
        <f t="shared" si="6"/>
        <v>1.2540120906095838E-11</v>
      </c>
      <c r="L38" s="32">
        <f t="shared" si="9"/>
        <v>1211.1037159618877</v>
      </c>
      <c r="M38" s="33">
        <f t="shared" si="7"/>
        <v>142.27159812678744</v>
      </c>
    </row>
    <row r="39" spans="1:14">
      <c r="A39" s="65"/>
      <c r="B39" s="66"/>
      <c r="E39" s="42">
        <f t="shared" si="2"/>
        <v>610</v>
      </c>
      <c r="F39" s="42">
        <f t="shared" si="3"/>
        <v>3399.6</v>
      </c>
      <c r="G39" s="42">
        <f>E39*'Data Summary'!$B$18</f>
        <v>2860.9</v>
      </c>
      <c r="H39" s="31">
        <f t="shared" si="8"/>
        <v>1023.5</v>
      </c>
      <c r="I39" s="32">
        <f t="shared" si="4"/>
        <v>4.1391088681287691</v>
      </c>
      <c r="J39" s="33">
        <f t="shared" si="5"/>
        <v>-7.4454153486320755E-11</v>
      </c>
      <c r="K39" s="33">
        <f t="shared" si="6"/>
        <v>1.0032464471507871E-11</v>
      </c>
      <c r="L39" s="32">
        <f t="shared" si="9"/>
        <v>842.22955426617216</v>
      </c>
      <c r="M39" s="33">
        <f t="shared" si="7"/>
        <v>113.73999366277818</v>
      </c>
      <c r="N39" s="3"/>
    </row>
    <row r="40" spans="1:14">
      <c r="A40" s="56"/>
      <c r="B40" s="57"/>
      <c r="E40" s="42">
        <f t="shared" si="2"/>
        <v>600</v>
      </c>
      <c r="F40" s="42">
        <f t="shared" si="3"/>
        <v>3344.6</v>
      </c>
      <c r="G40" s="42">
        <f>E40*'Data Summary'!$B$18</f>
        <v>2814.0000000000005</v>
      </c>
      <c r="H40" s="31">
        <f t="shared" si="8"/>
        <v>955.9</v>
      </c>
      <c r="I40" s="32">
        <f t="shared" si="4"/>
        <v>3.9986803378670372</v>
      </c>
      <c r="J40" s="33">
        <f t="shared" si="5"/>
        <v>-5.3946018132726422E-11</v>
      </c>
      <c r="K40" s="33">
        <f t="shared" si="6"/>
        <v>7.7570852250756572E-12</v>
      </c>
      <c r="L40" s="32">
        <f t="shared" si="9"/>
        <v>610.24037852647996</v>
      </c>
      <c r="M40" s="33">
        <f t="shared" si="7"/>
        <v>87.91983736458026</v>
      </c>
      <c r="N40" s="3"/>
    </row>
    <row r="41" spans="1:14">
      <c r="A41" s="9" t="s">
        <v>56</v>
      </c>
      <c r="B41" s="11" t="s">
        <v>105</v>
      </c>
      <c r="E41" s="42">
        <f t="shared" si="2"/>
        <v>590</v>
      </c>
      <c r="F41" s="42">
        <f t="shared" si="3"/>
        <v>3288.6</v>
      </c>
      <c r="G41" s="42">
        <f>E41*'Data Summary'!$B$18</f>
        <v>2767.1000000000004</v>
      </c>
      <c r="H41" s="31">
        <f t="shared" si="8"/>
        <v>780.48333333333335</v>
      </c>
      <c r="I41" s="32">
        <f t="shared" si="4"/>
        <v>3.6122092347420236</v>
      </c>
      <c r="J41" s="33">
        <f t="shared" si="5"/>
        <v>-3.7733850093402438E-11</v>
      </c>
      <c r="K41" s="33">
        <f t="shared" si="6"/>
        <v>6.5888362272840802E-12</v>
      </c>
      <c r="L41" s="32">
        <f t="shared" si="9"/>
        <v>426.84742565439069</v>
      </c>
      <c r="M41" s="33">
        <f t="shared" si="7"/>
        <v>74.631960616403134</v>
      </c>
      <c r="N41" s="3"/>
    </row>
    <row r="42" spans="1:14">
      <c r="A42" s="9" t="s">
        <v>24</v>
      </c>
      <c r="B42" s="11">
        <v>60</v>
      </c>
      <c r="E42" s="42">
        <f t="shared" si="2"/>
        <v>580</v>
      </c>
      <c r="F42" s="42">
        <f t="shared" si="3"/>
        <v>3233.6</v>
      </c>
      <c r="G42" s="42">
        <f>E42*'Data Summary'!$B$18</f>
        <v>2720.2000000000003</v>
      </c>
      <c r="H42" s="31">
        <f t="shared" si="8"/>
        <v>486.21666666666664</v>
      </c>
      <c r="I42" s="32">
        <f t="shared" si="4"/>
        <v>2.8542852773407992</v>
      </c>
      <c r="J42" s="33">
        <f t="shared" si="5"/>
        <v>-2.6254956873294146E-11</v>
      </c>
      <c r="K42" s="33">
        <f t="shared" si="6"/>
        <v>5.7744142705324866E-12</v>
      </c>
      <c r="L42" s="32">
        <f t="shared" si="9"/>
        <v>296.99754263856892</v>
      </c>
      <c r="M42" s="33">
        <f t="shared" si="7"/>
        <v>65.375020634127296</v>
      </c>
      <c r="N42" s="3"/>
    </row>
    <row r="43" spans="1:14">
      <c r="A43" s="54" t="s">
        <v>12</v>
      </c>
      <c r="B43" s="55"/>
      <c r="E43" s="42">
        <f t="shared" si="2"/>
        <v>570</v>
      </c>
      <c r="F43" s="42">
        <f t="shared" si="3"/>
        <v>3177.6</v>
      </c>
      <c r="G43" s="42">
        <f>E43*'Data Summary'!$B$18</f>
        <v>2673.3</v>
      </c>
      <c r="H43" s="31">
        <f t="shared" si="8"/>
        <v>349.03333333333336</v>
      </c>
      <c r="I43" s="32">
        <f t="shared" si="4"/>
        <v>2.4177583741051452</v>
      </c>
      <c r="J43" s="33">
        <f t="shared" si="5"/>
        <v>-1.9841642409152871E-11</v>
      </c>
      <c r="K43" s="33">
        <f t="shared" si="6"/>
        <v>6.0633578104405906E-12</v>
      </c>
      <c r="L43" s="32">
        <f t="shared" si="9"/>
        <v>224.44977022322743</v>
      </c>
      <c r="M43" s="33">
        <f t="shared" si="7"/>
        <v>68.618704733770315</v>
      </c>
      <c r="N43" s="3"/>
    </row>
    <row r="44" spans="1:14">
      <c r="A44" s="56"/>
      <c r="B44" s="57"/>
      <c r="E44" s="42">
        <f t="shared" si="2"/>
        <v>560</v>
      </c>
      <c r="F44" s="42">
        <f t="shared" si="3"/>
        <v>3121.8</v>
      </c>
      <c r="G44" s="42">
        <f>E44*'Data Summary'!$B$18</f>
        <v>2626.4</v>
      </c>
      <c r="H44" s="31">
        <f t="shared" si="8"/>
        <v>182.66666666666666</v>
      </c>
      <c r="I44" s="32">
        <f t="shared" si="4"/>
        <v>1.7502380790433434</v>
      </c>
      <c r="J44" s="33">
        <f t="shared" si="5"/>
        <v>-1.3865131430950842E-11</v>
      </c>
      <c r="K44" s="33">
        <f t="shared" si="6"/>
        <v>5.431819659917513E-12</v>
      </c>
      <c r="L44" s="32">
        <f t="shared" si="9"/>
        <v>156.84314330532436</v>
      </c>
      <c r="M44" s="33">
        <f t="shared" si="7"/>
        <v>61.461217536972498</v>
      </c>
      <c r="N44" s="3"/>
    </row>
    <row r="45" spans="1:14">
      <c r="A45" s="9" t="s">
        <v>13</v>
      </c>
      <c r="B45" s="11" t="s">
        <v>106</v>
      </c>
      <c r="E45" s="42">
        <f t="shared" si="2"/>
        <v>550</v>
      </c>
      <c r="F45" s="42">
        <f t="shared" si="3"/>
        <v>3066.8</v>
      </c>
      <c r="G45" s="42">
        <f>E45*'Data Summary'!$B$18</f>
        <v>2579.5</v>
      </c>
      <c r="H45" s="31">
        <f t="shared" si="8"/>
        <v>45.233333333333334</v>
      </c>
      <c r="I45" s="32">
        <f t="shared" si="4"/>
        <v>0.87844559687362922</v>
      </c>
      <c r="J45" s="33">
        <f t="shared" si="5"/>
        <v>-9.9533959913522186E-12</v>
      </c>
      <c r="K45" s="33">
        <f t="shared" si="6"/>
        <v>5.4063593769370462E-12</v>
      </c>
      <c r="L45" s="32">
        <f t="shared" si="9"/>
        <v>112.59337292407032</v>
      </c>
      <c r="M45" s="33">
        <f t="shared" si="7"/>
        <v>61.165412551846707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700,22494.3226313259,2340.11610995738</v>
      </c>
      <c r="N48" s="3"/>
    </row>
    <row r="49" spans="1:14">
      <c r="A49" s="9" t="s">
        <v>71</v>
      </c>
      <c r="B49" s="11" t="s">
        <v>107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690,15539.4344089517,1516.66681913108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967</v>
      </c>
      <c r="L50" s="35" t="str">
        <f t="shared" si="10"/>
        <v>680,10558.9794107853,1072.37408220727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670,7367.2375654942,708.405439484275</v>
      </c>
    </row>
    <row r="52" spans="1:14">
      <c r="E52" s="8" t="s">
        <v>78</v>
      </c>
      <c r="F52" s="30">
        <f>EXP(INDEX(LINEST(LN(L30:L45),E30:E45),1,2))</f>
        <v>3.915903159756863E-7</v>
      </c>
      <c r="L52" s="35" t="str">
        <f t="shared" si="10"/>
        <v>660,5067.03540993987,550.213304952776</v>
      </c>
    </row>
    <row r="53" spans="1:14">
      <c r="E53" s="8" t="s">
        <v>79</v>
      </c>
      <c r="F53" s="30">
        <f>INDEX(LINEST(LN(L30:L45),E30:E45),1)</f>
        <v>3.5300824170501593E-2</v>
      </c>
      <c r="L53" s="35" t="str">
        <f t="shared" si="10"/>
        <v>650,3508.97396283602,382.764583445833</v>
      </c>
      <c r="N53" s="3"/>
    </row>
    <row r="54" spans="1:14">
      <c r="L54" s="35" t="str">
        <f t="shared" si="10"/>
        <v>640,2427.86013333394,242.853547464559</v>
      </c>
      <c r="N54" s="3"/>
    </row>
    <row r="55" spans="1:14">
      <c r="L55" s="35" t="str">
        <f t="shared" si="10"/>
        <v>630,1698.29928565544,175.85056637714</v>
      </c>
      <c r="N55" s="3"/>
    </row>
    <row r="56" spans="1:14">
      <c r="L56" s="35" t="str">
        <f t="shared" si="10"/>
        <v>620,1211.10371596189,142.271598126787</v>
      </c>
      <c r="N56" s="3"/>
    </row>
    <row r="57" spans="1:14">
      <c r="L57" s="35" t="str">
        <f t="shared" si="10"/>
        <v>610,842.229554266172,113.739993662778</v>
      </c>
      <c r="N57" s="3"/>
    </row>
    <row r="58" spans="1:14">
      <c r="L58" s="35" t="str">
        <f t="shared" si="10"/>
        <v>600,610.24037852648,87.9198373645803</v>
      </c>
      <c r="N58" s="3"/>
    </row>
    <row r="59" spans="1:14">
      <c r="L59" s="35" t="str">
        <f t="shared" si="10"/>
        <v>590,426.847425654391,74.6319606164031</v>
      </c>
      <c r="N59" s="3"/>
    </row>
    <row r="60" spans="1:14">
      <c r="L60" s="35" t="str">
        <f t="shared" si="10"/>
        <v>580,296.997542638569,65.3750206341273</v>
      </c>
    </row>
    <row r="61" spans="1:14">
      <c r="L61" s="35" t="str">
        <f t="shared" si="10"/>
        <v>570,224.449770223227,68.6187047337703</v>
      </c>
    </row>
    <row r="62" spans="1:14">
      <c r="L62" s="35" t="str">
        <f t="shared" si="10"/>
        <v>560,156.843143305324,61.4612175369725</v>
      </c>
    </row>
    <row r="63" spans="1:14">
      <c r="L63" s="35" t="str">
        <f t="shared" si="10"/>
        <v>550,112.59337292407,61.1654125518467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2018-07-12T15:59:28Z</dcterms:modified>
</cp:coreProperties>
</file>