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C8F47952-AF7F-914C-8B0D-BF0C58F773FB}" xr6:coauthVersionLast="34" xr6:coauthVersionMax="34" xr10:uidLastSave="{00000000-0000-0000-0000-000000000000}"/>
  <bookViews>
    <workbookView xWindow="0" yWindow="460" windowWidth="24880" windowHeight="1464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M31" i="1" s="1"/>
  <c r="J31" i="1"/>
  <c r="I30" i="1"/>
  <c r="K31" i="1"/>
  <c r="I49" i="1"/>
  <c r="J32" i="1"/>
  <c r="K32" i="1"/>
  <c r="J33" i="1"/>
  <c r="K33" i="1"/>
  <c r="J34" i="1"/>
  <c r="K34" i="1"/>
  <c r="J35" i="1"/>
  <c r="K35" i="1"/>
  <c r="J36" i="1"/>
  <c r="K36" i="1"/>
  <c r="J37" i="1"/>
  <c r="L37" i="1" s="1"/>
  <c r="K37" i="1"/>
  <c r="J38" i="1"/>
  <c r="K38" i="1"/>
  <c r="M38" i="1" s="1"/>
  <c r="J39" i="1"/>
  <c r="K39" i="1"/>
  <c r="J40" i="1"/>
  <c r="K40" i="1"/>
  <c r="J41" i="1"/>
  <c r="L41" i="1" s="1"/>
  <c r="K41" i="1"/>
  <c r="J42" i="1"/>
  <c r="K42" i="1"/>
  <c r="M42" i="1" s="1"/>
  <c r="J43" i="1"/>
  <c r="K43" i="1"/>
  <c r="J44" i="1"/>
  <c r="K44" i="1"/>
  <c r="J45" i="1"/>
  <c r="L45" i="1" s="1"/>
  <c r="K45" i="1"/>
  <c r="K30" i="1"/>
  <c r="J30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L33" i="1" l="1"/>
  <c r="L34" i="1"/>
  <c r="M34" i="1"/>
  <c r="L38" i="1"/>
  <c r="L30" i="1"/>
  <c r="L63" i="1"/>
  <c r="M44" i="1"/>
  <c r="L43" i="1"/>
  <c r="M40" i="1"/>
  <c r="L39" i="1"/>
  <c r="M36" i="1"/>
  <c r="L35" i="1"/>
  <c r="L42" i="1"/>
  <c r="L60" i="1" s="1"/>
  <c r="M32" i="1"/>
  <c r="M30" i="1"/>
  <c r="M45" i="1"/>
  <c r="L44" i="1"/>
  <c r="L62" i="1" s="1"/>
  <c r="L40" i="1"/>
  <c r="L58" i="1" s="1"/>
  <c r="L36" i="1"/>
  <c r="L54" i="1"/>
  <c r="L56" i="1"/>
  <c r="L52" i="1"/>
  <c r="M43" i="1"/>
  <c r="L61" i="1" s="1"/>
  <c r="M41" i="1"/>
  <c r="L59" i="1" s="1"/>
  <c r="M39" i="1"/>
  <c r="L57" i="1" s="1"/>
  <c r="M37" i="1"/>
  <c r="L55" i="1" s="1"/>
  <c r="M35" i="1"/>
  <c r="L53" i="1" s="1"/>
  <c r="M33" i="1"/>
  <c r="L51" i="1" s="1"/>
  <c r="L32" i="1"/>
  <c r="L50" i="1" s="1"/>
  <c r="L31" i="1"/>
  <c r="L49" i="1" s="1"/>
  <c r="L48" i="1" l="1"/>
  <c r="F52" i="1"/>
  <c r="F5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<sst xmlns="http://schemas.openxmlformats.org/spreadsheetml/2006/main" count="454" uniqueCount="108">
  <si>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</si>
  <si>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</si>
  <si>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</si>
  <si>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</si>
  <si>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</si>
  <si>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</si>
  <si>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</si>
  <si>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</si>
  <si>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</si>
  <si>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</si>
  <si>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</si>
  <si>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</si>
  <si>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</si>
  <si>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</si>
  <si>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</si>
  <si>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</si>
  <si>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</si>
  <si>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</si>
  <si>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</si>
  <si>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</si>
  <si>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</si>
  <si>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</si>
  <si>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</si>
  <si>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</si>
  <si>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</si>
  <si>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</si>
  <si>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</si>
  <si>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</si>
  <si>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</si>
  <si>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</si>
  <si>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</si>
  <si>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</si>
  <si>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</si>
  <si>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</si>
  <si>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</si>
  <si>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</si>
  <si>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</si>
  <si>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</si>
  <si>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</si>
  <si>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</si>
  <si>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</si>
  <si>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</si>
  <si>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</si>
  <si>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</si>
  <si>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</si>
  <si>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</si>
  <si>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</si>
  <si>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</si>
  <si>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</si>
  <si>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</si>
  <si>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</si>
  <si>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</si>
  <si>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</si>
  <si>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</si>
  <si>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</si>
  <si>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</si>
  <si>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</si>
  <si>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</si>
  <si>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</si>
  <si>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</si>
  <si>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</si>
  <si>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</si>
  <si>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</si>
  <si>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</si>
  <si>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</si>
  <si>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</si>
  <si>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</si>
  <si>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</si>
  <si>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</si>
  <si>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</si>
  <si>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</si>
  <si>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</si>
  <si>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</si>
  <si>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</si>
  <si>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</si>
  <si>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</si>
  <si>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</si>
  <si>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</si>
  <si>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</si>
  <si>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</si>
  <si>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</si>
  <si>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</si>
  <si>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</si>
  <si>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</si>
  <si>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</si>
  <si>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</si>
  <si>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</si>
  <si>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</si>
  <si>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</si>
  <si>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</si>
  <si>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</si>
  <si>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</si>
  <si>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</si>
  <si>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</si>
  <si>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</si>
  <si>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</si>
  <si>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IRFAN</t>
  </si>
  <si>
    <t>ORTEC 474</t>
  </si>
  <si>
    <t>GE11-X-L-CERN-0027</t>
  </si>
  <si>
    <t>Ar+CO2</t>
  </si>
  <si>
    <t>ORTEC935</t>
  </si>
  <si>
    <t>kiethley 6487</t>
  </si>
  <si>
    <t>signal</t>
  </si>
  <si>
    <t>shielding</t>
  </si>
  <si>
    <t>gnd</t>
  </si>
  <si>
    <t>CAEN N1145</t>
  </si>
  <si>
    <t>Ag X-Ray</t>
  </si>
  <si>
    <t>9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</si>
</sst>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5" fillId="3" borderId="17" xfId="0" applyFont="1" applyFill="1" applyBorder="1" applyProtection="1"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46" fontId="1" fillId="3" borderId="1" xfId="0" applyNumberFormat="1" applyFont="1" applyFill="1" applyBorder="1" applyAlignment="1" applyProtection="1">
      <alignment horizontal="right"/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1564.3246221279719</c:v>
                  </c:pt>
                  <c:pt idx="1">
                    <c:v>1190.0179281861031</c:v>
                  </c:pt>
                  <c:pt idx="2">
                    <c:v>787.89608990907823</c:v>
                  </c:pt>
                  <c:pt idx="3">
                    <c:v>492.97802880887593</c:v>
                  </c:pt>
                  <c:pt idx="4">
                    <c:v>383.99458777152392</c:v>
                  </c:pt>
                  <c:pt idx="5">
                    <c:v>262.01679868110205</c:v>
                  </c:pt>
                  <c:pt idx="6">
                    <c:v>177.86327565464518</c:v>
                  </c:pt>
                  <c:pt idx="7">
                    <c:v>125.9407048680566</c:v>
                  </c:pt>
                  <c:pt idx="8">
                    <c:v>95.404197477559165</c:v>
                  </c:pt>
                  <c:pt idx="9">
                    <c:v>63.698572908046259</c:v>
                  </c:pt>
                  <c:pt idx="10">
                    <c:v>51.971975558118878</c:v>
                  </c:pt>
                  <c:pt idx="11">
                    <c:v>44.971493890035518</c:v>
                  </c:pt>
                  <c:pt idx="12">
                    <c:v>35.334417596108558</c:v>
                  </c:pt>
                  <c:pt idx="13">
                    <c:v>28.25462659422455</c:v>
                  </c:pt>
                  <c:pt idx="14">
                    <c:v>27.307677379922652</c:v>
                  </c:pt>
                  <c:pt idx="15">
                    <c:v>24.878125783455431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1564.3246221279719</c:v>
                  </c:pt>
                  <c:pt idx="1">
                    <c:v>1190.0179281861031</c:v>
                  </c:pt>
                  <c:pt idx="2">
                    <c:v>787.89608990907823</c:v>
                  </c:pt>
                  <c:pt idx="3">
                    <c:v>492.97802880887593</c:v>
                  </c:pt>
                  <c:pt idx="4">
                    <c:v>383.99458777152392</c:v>
                  </c:pt>
                  <c:pt idx="5">
                    <c:v>262.01679868110205</c:v>
                  </c:pt>
                  <c:pt idx="6">
                    <c:v>177.86327565464518</c:v>
                  </c:pt>
                  <c:pt idx="7">
                    <c:v>125.9407048680566</c:v>
                  </c:pt>
                  <c:pt idx="8">
                    <c:v>95.404197477559165</c:v>
                  </c:pt>
                  <c:pt idx="9">
                    <c:v>63.698572908046259</c:v>
                  </c:pt>
                  <c:pt idx="10">
                    <c:v>51.971975558118878</c:v>
                  </c:pt>
                  <c:pt idx="11">
                    <c:v>44.971493890035518</c:v>
                  </c:pt>
                  <c:pt idx="12">
                    <c:v>35.334417596108558</c:v>
                  </c:pt>
                  <c:pt idx="13">
                    <c:v>28.25462659422455</c:v>
                  </c:pt>
                  <c:pt idx="14">
                    <c:v>27.307677379922652</c:v>
                  </c:pt>
                  <c:pt idx="15">
                    <c:v>24.878125783455431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16967.774115162949</c:v>
                </c:pt>
                <c:pt idx="1">
                  <c:v>12011.437240734664</c:v>
                </c:pt>
                <c:pt idx="2">
                  <c:v>8309.7064275199482</c:v>
                </c:pt>
                <c:pt idx="3">
                  <c:v>5922.9089858810712</c:v>
                </c:pt>
                <c:pt idx="4">
                  <c:v>4182.0099378729865</c:v>
                </c:pt>
                <c:pt idx="5">
                  <c:v>2943.8964598889529</c:v>
                </c:pt>
                <c:pt idx="6">
                  <c:v>2068.2112057386489</c:v>
                </c:pt>
                <c:pt idx="7">
                  <c:v>1463.9655266089901</c:v>
                </c:pt>
                <c:pt idx="8">
                  <c:v>1027.2550712433824</c:v>
                </c:pt>
                <c:pt idx="9">
                  <c:v>744.46841931198912</c:v>
                </c:pt>
                <c:pt idx="10">
                  <c:v>529.05590505859686</c:v>
                </c:pt>
                <c:pt idx="11">
                  <c:v>374.43857116133489</c:v>
                </c:pt>
                <c:pt idx="12">
                  <c:v>266.18263532243515</c:v>
                </c:pt>
                <c:pt idx="13">
                  <c:v>200.29752439546863</c:v>
                </c:pt>
                <c:pt idx="14">
                  <c:v>143.2485749142943</c:v>
                </c:pt>
                <c:pt idx="15">
                  <c:v>100.19396395169291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D-1D43-8078-4886556F4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798944"/>
        <c:axId val="-2061492192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5.1023415104135168</c:v>
                  </c:pt>
                  <c:pt idx="1">
                    <c:v>5.0026104296768015</c:v>
                  </c:pt>
                  <c:pt idx="2">
                    <c:v>4.9592226093299026</c:v>
                  </c:pt>
                  <c:pt idx="3">
                    <c:v>4.8211340298039138</c:v>
                  </c:pt>
                  <c:pt idx="4">
                    <c:v>4.7773481718999253</c:v>
                  </c:pt>
                  <c:pt idx="5">
                    <c:v>4.7172261152315151</c:v>
                  </c:pt>
                  <c:pt idx="6">
                    <c:v>4.6792093349197357</c:v>
                  </c:pt>
                  <c:pt idx="7">
                    <c:v>4.5978859876638474</c:v>
                  </c:pt>
                  <c:pt idx="8">
                    <c:v>4.5145136319800088</c:v>
                  </c:pt>
                  <c:pt idx="9">
                    <c:v>4.2899106439800505</c:v>
                  </c:pt>
                  <c:pt idx="10">
                    <c:v>3.7964164389299779</c:v>
                  </c:pt>
                  <c:pt idx="11">
                    <c:v>3.0450323844291414</c:v>
                  </c:pt>
                  <c:pt idx="12">
                    <c:v>2.5437832716906787</c:v>
                  </c:pt>
                  <c:pt idx="13">
                    <c:v>1.7936616799782008</c:v>
                  </c:pt>
                  <c:pt idx="14">
                    <c:v>0.85016338299045657</c:v>
                  </c:pt>
                  <c:pt idx="15">
                    <c:v>0.23033791601808756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5.1023415104135168</c:v>
                  </c:pt>
                  <c:pt idx="1">
                    <c:v>5.0026104296768015</c:v>
                  </c:pt>
                  <c:pt idx="2">
                    <c:v>4.9592226093299026</c:v>
                  </c:pt>
                  <c:pt idx="3">
                    <c:v>4.8211340298039138</c:v>
                  </c:pt>
                  <c:pt idx="4">
                    <c:v>4.7773481718999253</c:v>
                  </c:pt>
                  <c:pt idx="5">
                    <c:v>4.7172261152315151</c:v>
                  </c:pt>
                  <c:pt idx="6">
                    <c:v>4.6792093349197357</c:v>
                  </c:pt>
                  <c:pt idx="7">
                    <c:v>4.5978859876638474</c:v>
                  </c:pt>
                  <c:pt idx="8">
                    <c:v>4.5145136319800088</c:v>
                  </c:pt>
                  <c:pt idx="9">
                    <c:v>4.2899106439800505</c:v>
                  </c:pt>
                  <c:pt idx="10">
                    <c:v>3.7964164389299779</c:v>
                  </c:pt>
                  <c:pt idx="11">
                    <c:v>3.0450323844291414</c:v>
                  </c:pt>
                  <c:pt idx="12">
                    <c:v>2.5437832716906787</c:v>
                  </c:pt>
                  <c:pt idx="13">
                    <c:v>1.7936616799782008</c:v>
                  </c:pt>
                  <c:pt idx="14">
                    <c:v>0.85016338299045657</c:v>
                  </c:pt>
                  <c:pt idx="15">
                    <c:v>0.23033791601808756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1550.0666666666666</c:v>
                </c:pt>
                <c:pt idx="1">
                  <c:v>1490.7</c:v>
                </c:pt>
                <c:pt idx="2">
                  <c:v>1464.9333333333334</c:v>
                </c:pt>
                <c:pt idx="3">
                  <c:v>1385.3</c:v>
                </c:pt>
                <c:pt idx="4">
                  <c:v>1362.1166666666666</c:v>
                </c:pt>
                <c:pt idx="5">
                  <c:v>1327.9</c:v>
                </c:pt>
                <c:pt idx="6">
                  <c:v>1308.5</c:v>
                </c:pt>
                <c:pt idx="7">
                  <c:v>1264.0999999999999</c:v>
                </c:pt>
                <c:pt idx="8">
                  <c:v>1218.6166666666666</c:v>
                </c:pt>
                <c:pt idx="9">
                  <c:v>1101</c:v>
                </c:pt>
                <c:pt idx="10">
                  <c:v>862.33333333333337</c:v>
                </c:pt>
                <c:pt idx="11">
                  <c:v>554.36666666666667</c:v>
                </c:pt>
                <c:pt idx="12">
                  <c:v>386.78333333333336</c:v>
                </c:pt>
                <c:pt idx="13">
                  <c:v>191.7</c:v>
                </c:pt>
                <c:pt idx="14">
                  <c:v>42.366666666666667</c:v>
                </c:pt>
                <c:pt idx="15">
                  <c:v>2.4166666666666665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6D-1D43-8078-4886556F4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430928"/>
        <c:axId val="-2100095360"/>
      </c:scatterChart>
      <c:valAx>
        <c:axId val="-2102798944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492192"/>
        <c:crosses val="autoZero"/>
        <c:crossBetween val="midCat"/>
      </c:valAx>
      <c:valAx>
        <c:axId val="-2061492192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798944"/>
        <c:crosses val="autoZero"/>
        <c:crossBetween val="midCat"/>
      </c:valAx>
      <c:valAx>
        <c:axId val="-21000953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49430928"/>
        <c:crosses val="max"/>
        <c:crossBetween val="midCat"/>
      </c:valAx>
      <c:valAx>
        <c:axId val="-204943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009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3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 refreshError="1"/>
      <sheetData sheetId="1">
        <row r="7">
          <cell r="A7">
            <v>1.4068746528846151E-11</v>
          </cell>
          <cell r="B7">
            <v>1.4605052012523311E-12</v>
          </cell>
          <cell r="C7">
            <v>5.4601858207547164E-12</v>
          </cell>
          <cell r="D7">
            <v>1.558792110389107E-12</v>
          </cell>
        </row>
      </sheetData>
      <sheetData sheetId="2">
        <row r="7">
          <cell r="A7">
            <v>1.4057043619909511E-11</v>
          </cell>
          <cell r="B7">
            <v>1.3644245276324447E-12</v>
          </cell>
          <cell r="C7">
            <v>1.749275717924529E-12</v>
          </cell>
          <cell r="D7">
            <v>1.9055021371207207E-12</v>
          </cell>
        </row>
      </sheetData>
      <sheetData sheetId="3">
        <row r="7">
          <cell r="A7">
            <v>1.4225591342592614E-11</v>
          </cell>
          <cell r="B7">
            <v>1.2956347968727497E-12</v>
          </cell>
          <cell r="C7">
            <v>-2.9837626986363638E-12</v>
          </cell>
          <cell r="D7">
            <v>2.0470947305799332E-12</v>
          </cell>
        </row>
      </sheetData>
      <sheetData sheetId="4">
        <row r="7">
          <cell r="A7">
            <v>1.4019967069767448E-11</v>
          </cell>
          <cell r="B7">
            <v>1.7019508601912849E-12</v>
          </cell>
          <cell r="C7">
            <v>-8.8501668708134037E-12</v>
          </cell>
          <cell r="D7">
            <v>2.50551759713367E-12</v>
          </cell>
        </row>
      </sheetData>
      <sheetData sheetId="5">
        <row r="7">
          <cell r="A7">
            <v>1.4158679033816424E-11</v>
          </cell>
          <cell r="B7">
            <v>1.5322338163900947E-12</v>
          </cell>
          <cell r="C7">
            <v>-1.8012691816901404E-11</v>
          </cell>
          <cell r="D7">
            <v>3.5352636868864854E-12</v>
          </cell>
        </row>
      </sheetData>
      <sheetData sheetId="6">
        <row r="7">
          <cell r="A7">
            <v>1.4263908619047621E-11</v>
          </cell>
          <cell r="B7">
            <v>1.45148274175972E-12</v>
          </cell>
          <cell r="C7">
            <v>-3.1192022028301883E-11</v>
          </cell>
          <cell r="D7">
            <v>4.203005626675904E-12</v>
          </cell>
        </row>
      </sheetData>
      <sheetData sheetId="7">
        <row r="7">
          <cell r="A7">
            <v>1.469348743867925E-11</v>
          </cell>
          <cell r="B7">
            <v>1.5516122955487004E-12</v>
          </cell>
          <cell r="C7">
            <v>-4.927046138755984E-11</v>
          </cell>
          <cell r="D7">
            <v>5.2166604951026752E-12</v>
          </cell>
        </row>
      </sheetData>
      <sheetData sheetId="8">
        <row r="7">
          <cell r="A7">
            <v>1.3951990845070417E-11</v>
          </cell>
          <cell r="B7">
            <v>1.4251906723763417E-12</v>
          </cell>
          <cell r="C7">
            <v>-7.4308691682242969E-11</v>
          </cell>
          <cell r="D7">
            <v>8.0329614101208106E-12</v>
          </cell>
        </row>
      </sheetData>
      <sheetData sheetId="9">
        <row r="7">
          <cell r="A7">
            <v>1.3793274278846161E-11</v>
          </cell>
          <cell r="B7">
            <v>1.3864366870340901E-12</v>
          </cell>
          <cell r="C7">
            <v>-1.1198911433333331E-10</v>
          </cell>
          <cell r="D7">
            <v>1.0671567242828239E-11</v>
          </cell>
        </row>
      </sheetData>
      <sheetData sheetId="10">
        <row r="7">
          <cell r="A7">
            <v>1.3782598228155341E-11</v>
          </cell>
          <cell r="B7">
            <v>1.6072026011348978E-12</v>
          </cell>
          <cell r="C7">
            <v>-1.6391594786729852E-10</v>
          </cell>
          <cell r="D7">
            <v>1.5112601822400144E-11</v>
          </cell>
        </row>
      </sheetData>
      <sheetData sheetId="11">
        <row r="7">
          <cell r="A7">
            <v>1.3755573976525834E-11</v>
          </cell>
          <cell r="B7">
            <v>1.7103185535232632E-12</v>
          </cell>
          <cell r="C7">
            <v>-2.391809343096234E-10</v>
          </cell>
          <cell r="D7">
            <v>2.2331297276042935E-11</v>
          </cell>
        </row>
      </sheetData>
      <sheetData sheetId="12">
        <row r="7">
          <cell r="A7">
            <v>1.3569073861751167E-11</v>
          </cell>
          <cell r="B7">
            <v>1.9168472351788337E-12</v>
          </cell>
          <cell r="C7">
            <v>-3.4574485097087355E-10</v>
          </cell>
          <cell r="D7">
            <v>3.2777377691767153E-11</v>
          </cell>
        </row>
      </sheetData>
      <sheetData sheetId="13">
        <row r="7">
          <cell r="A7">
            <v>1.3266536864864874E-11</v>
          </cell>
          <cell r="B7">
            <v>1.8441687170644701E-12</v>
          </cell>
          <cell r="C7">
            <v>-4.9562361542056102E-10</v>
          </cell>
          <cell r="D7">
            <v>4.2067144237792999E-11</v>
          </cell>
        </row>
      </sheetData>
      <sheetData sheetId="14">
        <row r="7">
          <cell r="A7">
            <v>1.2209966295238108E-11</v>
          </cell>
          <cell r="B7">
            <v>3.4898669671325194E-12</v>
          </cell>
          <cell r="C7">
            <v>-7.0175132864077683E-10</v>
          </cell>
          <cell r="D7">
            <v>6.72988105446601E-11</v>
          </cell>
        </row>
      </sheetData>
      <sheetData sheetId="15">
        <row r="7">
          <cell r="A7">
            <v>1.1985975628099184E-11</v>
          </cell>
          <cell r="B7">
            <v>3.5545681246980165E-12</v>
          </cell>
          <cell r="C7">
            <v>-1.020024163507109E-9</v>
          </cell>
          <cell r="D7">
            <v>1.01759844518134E-10</v>
          </cell>
        </row>
      </sheetData>
      <sheetData sheetId="16">
        <row r="7">
          <cell r="A7">
            <v>1.176217540182649E-11</v>
          </cell>
          <cell r="B7">
            <v>3.1991017253128958E-12</v>
          </cell>
          <cell r="C7">
            <v>-1.4460912500000007E-9</v>
          </cell>
          <cell r="D7">
            <v>1.3372424657313769E-10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1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 t="s">
        <v>96</v>
      </c>
      <c r="C2" s="36" t="s">
        <v>95</v>
      </c>
      <c r="D2" s="37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13">
        <v>3883.4</v>
      </c>
      <c r="G6" s="14">
        <v>700</v>
      </c>
      <c r="H6" s="15"/>
      <c r="I6" s="16">
        <v>969</v>
      </c>
      <c r="J6" s="17">
        <v>22.5</v>
      </c>
      <c r="K6" s="18">
        <v>359</v>
      </c>
      <c r="L6" s="12">
        <f>SQRT(K6)</f>
        <v>18.947295321496416</v>
      </c>
      <c r="M6" s="14">
        <v>93363</v>
      </c>
      <c r="N6" s="23">
        <f>SQRT(M6)</f>
        <v>305.55359595331225</v>
      </c>
      <c r="O6" s="40">
        <f>'[1]700uA'!A7</f>
        <v>1.176217540182649E-11</v>
      </c>
      <c r="P6" s="40">
        <f>'[1]700uA'!B7</f>
        <v>3.1991017253128958E-12</v>
      </c>
      <c r="Q6" s="40">
        <f>'[1]700uA'!C7</f>
        <v>-1.4460912500000007E-9</v>
      </c>
      <c r="R6" s="40">
        <f>'[1]700uA'!D7</f>
        <v>1.3372424657313769E-10</v>
      </c>
    </row>
    <row r="7" spans="1:18">
      <c r="A7" s="9" t="s">
        <v>3</v>
      </c>
      <c r="B7" s="11">
        <v>4.5</v>
      </c>
      <c r="C7"/>
      <c r="D7"/>
      <c r="E7" s="44"/>
      <c r="F7" s="13">
        <v>3828.4</v>
      </c>
      <c r="G7" s="14">
        <v>690</v>
      </c>
      <c r="H7" s="15"/>
      <c r="I7" s="16">
        <v>969</v>
      </c>
      <c r="J7" s="17">
        <v>22.5</v>
      </c>
      <c r="K7" s="18">
        <v>326</v>
      </c>
      <c r="L7" s="12">
        <f t="shared" ref="L7:L21" si="0">SQRT(K7)</f>
        <v>18.055470085267789</v>
      </c>
      <c r="M7" s="14">
        <v>89768</v>
      </c>
      <c r="N7" s="23">
        <f t="shared" ref="N7:N20" si="1">SQRT(M7)</f>
        <v>299.61308382645774</v>
      </c>
      <c r="O7" s="40">
        <f>'[1]690uA'!A7</f>
        <v>1.1985975628099184E-11</v>
      </c>
      <c r="P7" s="40">
        <f>'[1]690uA'!B7</f>
        <v>3.5545681246980165E-12</v>
      </c>
      <c r="Q7" s="40">
        <f>'[1]690uA'!C7</f>
        <v>-1.020024163507109E-9</v>
      </c>
      <c r="R7" s="40">
        <f>'[1]690uA'!D7</f>
        <v>1.01759844518134E-10</v>
      </c>
    </row>
    <row r="8" spans="1:18">
      <c r="A8" s="9" t="s">
        <v>28</v>
      </c>
      <c r="B8" s="11">
        <v>100</v>
      </c>
      <c r="C8"/>
      <c r="D8"/>
      <c r="E8" s="44"/>
      <c r="F8" s="13">
        <v>3773.2</v>
      </c>
      <c r="G8" s="14">
        <v>680</v>
      </c>
      <c r="H8" s="15"/>
      <c r="I8" s="16">
        <v>969</v>
      </c>
      <c r="J8" s="17">
        <v>22.5</v>
      </c>
      <c r="K8" s="18">
        <v>321</v>
      </c>
      <c r="L8" s="12">
        <f t="shared" si="0"/>
        <v>17.916472867168917</v>
      </c>
      <c r="M8" s="14">
        <v>88217</v>
      </c>
      <c r="N8" s="23">
        <f t="shared" si="1"/>
        <v>297.01346770811591</v>
      </c>
      <c r="O8" s="40">
        <f>'[1]680uA'!A7</f>
        <v>1.2209966295238108E-11</v>
      </c>
      <c r="P8" s="40">
        <f>'[1]680uA'!B7</f>
        <v>3.4898669671325194E-12</v>
      </c>
      <c r="Q8" s="40">
        <f>'[1]680uA'!C7</f>
        <v>-7.0175132864077683E-10</v>
      </c>
      <c r="R8" s="40">
        <f>'[1]680uA'!D7</f>
        <v>6.72988105446601E-11</v>
      </c>
    </row>
    <row r="9" spans="1:18" ht="15" customHeight="1">
      <c r="A9" s="9" t="s">
        <v>29</v>
      </c>
      <c r="B9" s="11">
        <v>100</v>
      </c>
      <c r="C9" s="4"/>
      <c r="D9" s="6"/>
      <c r="E9" s="44"/>
      <c r="F9" s="13">
        <v>3717.8</v>
      </c>
      <c r="G9" s="14">
        <v>670</v>
      </c>
      <c r="H9" s="15"/>
      <c r="I9" s="16">
        <v>969</v>
      </c>
      <c r="J9" s="17">
        <v>22.5</v>
      </c>
      <c r="K9" s="42">
        <v>279</v>
      </c>
      <c r="L9" s="12">
        <f t="shared" si="0"/>
        <v>16.703293088490067</v>
      </c>
      <c r="M9" s="14">
        <v>83397</v>
      </c>
      <c r="N9" s="23">
        <f t="shared" si="1"/>
        <v>288.78538744195487</v>
      </c>
      <c r="O9" s="40">
        <f>'[1]670uA'!A7</f>
        <v>1.3266536864864874E-11</v>
      </c>
      <c r="P9" s="40">
        <f>'[1]670uA'!B7</f>
        <v>1.8441687170644701E-12</v>
      </c>
      <c r="Q9" s="40">
        <f>'[1]670uA'!C7</f>
        <v>-4.9562361542056102E-10</v>
      </c>
      <c r="R9" s="40">
        <f>'[1]670uA'!D7</f>
        <v>4.2067144237792999E-11</v>
      </c>
    </row>
    <row r="10" spans="1:18">
      <c r="A10" s="54" t="s">
        <v>23</v>
      </c>
      <c r="B10" s="55"/>
      <c r="C10" s="4"/>
      <c r="D10" s="6"/>
      <c r="E10" s="44"/>
      <c r="F10" s="13">
        <v>3662.4</v>
      </c>
      <c r="G10" s="14">
        <v>660</v>
      </c>
      <c r="H10" s="15"/>
      <c r="I10" s="16">
        <v>969</v>
      </c>
      <c r="J10" s="17">
        <v>22.5</v>
      </c>
      <c r="K10" s="18">
        <v>218</v>
      </c>
      <c r="L10" s="12">
        <f t="shared" si="0"/>
        <v>14.7648230602334</v>
      </c>
      <c r="M10" s="14">
        <v>81945</v>
      </c>
      <c r="N10" s="23">
        <f t="shared" si="1"/>
        <v>286.26037099116598</v>
      </c>
      <c r="O10" s="40">
        <f>'[1]660uA'!A7</f>
        <v>1.3569073861751167E-11</v>
      </c>
      <c r="P10" s="40">
        <f>'[1]660uA'!B7</f>
        <v>1.9168472351788337E-12</v>
      </c>
      <c r="Q10" s="40">
        <f>'[1]660uA'!C7</f>
        <v>-3.4574485097087355E-10</v>
      </c>
      <c r="R10" s="40">
        <f>'[1]660uA'!D7</f>
        <v>3.2777377691767153E-11</v>
      </c>
    </row>
    <row r="11" spans="1:18">
      <c r="A11" s="56"/>
      <c r="B11" s="57"/>
      <c r="C11" s="4"/>
      <c r="D11" s="6"/>
      <c r="E11" s="44"/>
      <c r="F11" s="13">
        <v>3607.6</v>
      </c>
      <c r="G11" s="14">
        <v>650</v>
      </c>
      <c r="H11" s="15"/>
      <c r="I11" s="16">
        <v>969</v>
      </c>
      <c r="J11" s="17">
        <v>22.5</v>
      </c>
      <c r="K11" s="18">
        <v>217</v>
      </c>
      <c r="L11" s="12">
        <f t="shared" si="0"/>
        <v>14.730919862656235</v>
      </c>
      <c r="M11" s="14">
        <v>79891</v>
      </c>
      <c r="N11" s="23">
        <f t="shared" si="1"/>
        <v>282.64996019812207</v>
      </c>
      <c r="O11" s="40">
        <f>'[1]650uA'!A7</f>
        <v>1.3755573976525834E-11</v>
      </c>
      <c r="P11" s="40">
        <f>'[1]650uA'!B7</f>
        <v>1.7103185535232632E-12</v>
      </c>
      <c r="Q11" s="40">
        <f>'[1]650uA'!C7</f>
        <v>-2.391809343096234E-10</v>
      </c>
      <c r="R11" s="40">
        <f>'[1]650uA'!D7</f>
        <v>2.2331297276042935E-11</v>
      </c>
    </row>
    <row r="12" spans="1:18">
      <c r="A12" s="9" t="s">
        <v>57</v>
      </c>
      <c r="B12" s="11" t="s">
        <v>98</v>
      </c>
      <c r="C12" s="4"/>
      <c r="D12" s="6"/>
      <c r="E12" s="44"/>
      <c r="F12" s="13">
        <v>3552.4</v>
      </c>
      <c r="G12" s="14">
        <v>640</v>
      </c>
      <c r="H12" s="15"/>
      <c r="I12" s="16">
        <v>969</v>
      </c>
      <c r="J12" s="17">
        <v>22.5</v>
      </c>
      <c r="K12" s="18">
        <v>156</v>
      </c>
      <c r="L12" s="12">
        <f t="shared" si="0"/>
        <v>12.489995996796797</v>
      </c>
      <c r="M12" s="14">
        <v>78666</v>
      </c>
      <c r="N12" s="23">
        <f t="shared" si="1"/>
        <v>280.47459778026246</v>
      </c>
      <c r="O12" s="40">
        <f>'[1]640uA'!A7</f>
        <v>1.3782598228155341E-11</v>
      </c>
      <c r="P12" s="40">
        <f>'[1]640uA'!B7</f>
        <v>1.6072026011348978E-12</v>
      </c>
      <c r="Q12" s="40">
        <f>'[1]640uA'!C7</f>
        <v>-1.6391594786729852E-10</v>
      </c>
      <c r="R12" s="40">
        <f>'[1]640uA'!D7</f>
        <v>1.5112601822400144E-11</v>
      </c>
    </row>
    <row r="13" spans="1:18">
      <c r="A13" s="9" t="s">
        <v>45</v>
      </c>
      <c r="B13" s="11">
        <v>42</v>
      </c>
      <c r="C13" s="4"/>
      <c r="D13" s="6"/>
      <c r="E13" s="44"/>
      <c r="F13" s="13">
        <v>3496.4</v>
      </c>
      <c r="G13" s="14">
        <v>630</v>
      </c>
      <c r="H13" s="15"/>
      <c r="I13" s="16">
        <v>969</v>
      </c>
      <c r="J13" s="17">
        <v>22.5</v>
      </c>
      <c r="K13" s="18">
        <v>130</v>
      </c>
      <c r="L13" s="12">
        <f t="shared" si="0"/>
        <v>11.401754250991379</v>
      </c>
      <c r="M13" s="14">
        <v>75976</v>
      </c>
      <c r="N13" s="23">
        <f t="shared" si="1"/>
        <v>275.6374430297887</v>
      </c>
      <c r="O13" s="40">
        <f>'[1]630uA'!A7</f>
        <v>1.3793274278846161E-11</v>
      </c>
      <c r="P13" s="40">
        <f>'[1]630uA'!B7</f>
        <v>1.3864366870340901E-12</v>
      </c>
      <c r="Q13" s="40">
        <f>'[1]630uA'!C7</f>
        <v>-1.1198911433333331E-10</v>
      </c>
      <c r="R13" s="40">
        <f>'[1]630uA'!D7</f>
        <v>1.0671567242828239E-11</v>
      </c>
    </row>
    <row r="14" spans="1:18">
      <c r="A14" s="9" t="s">
        <v>54</v>
      </c>
      <c r="B14" s="11" t="s">
        <v>99</v>
      </c>
      <c r="C14" s="4"/>
      <c r="D14" s="6"/>
      <c r="E14" s="44"/>
      <c r="F14" s="13">
        <v>3441.4</v>
      </c>
      <c r="G14" s="14">
        <v>620</v>
      </c>
      <c r="H14" s="15"/>
      <c r="I14" s="16">
        <v>969</v>
      </c>
      <c r="J14" s="17">
        <v>22.5</v>
      </c>
      <c r="K14" s="18">
        <v>127</v>
      </c>
      <c r="L14" s="12">
        <f t="shared" si="0"/>
        <v>11.269427669584644</v>
      </c>
      <c r="M14" s="14">
        <v>73244</v>
      </c>
      <c r="N14" s="23">
        <f t="shared" si="1"/>
        <v>270.63628729348176</v>
      </c>
      <c r="O14" s="40">
        <f>'[1]620uA'!A7</f>
        <v>1.3951990845070417E-11</v>
      </c>
      <c r="P14" s="40">
        <f>'[1]620uA'!B7</f>
        <v>1.4251906723763417E-12</v>
      </c>
      <c r="Q14" s="40">
        <f>'[1]620uA'!C7</f>
        <v>-7.4308691682242969E-11</v>
      </c>
      <c r="R14" s="40">
        <f>'[1]620uA'!D7</f>
        <v>8.0329614101208106E-12</v>
      </c>
    </row>
    <row r="15" spans="1:18">
      <c r="A15" s="9" t="s">
        <v>55</v>
      </c>
      <c r="B15" s="70">
        <v>2.9375</v>
      </c>
      <c r="C15" s="4"/>
      <c r="D15" s="6"/>
      <c r="E15" s="44"/>
      <c r="F15" s="13">
        <v>3386.2</v>
      </c>
      <c r="G15" s="14">
        <v>610</v>
      </c>
      <c r="H15" s="15"/>
      <c r="I15" s="16">
        <v>969</v>
      </c>
      <c r="J15" s="17">
        <v>22.5</v>
      </c>
      <c r="K15" s="18">
        <v>96</v>
      </c>
      <c r="L15" s="12">
        <f t="shared" si="0"/>
        <v>9.7979589711327115</v>
      </c>
      <c r="M15" s="14">
        <v>66156</v>
      </c>
      <c r="N15" s="23">
        <f t="shared" si="1"/>
        <v>257.20808696462092</v>
      </c>
      <c r="O15" s="40">
        <f>'[1]610uA'!A7</f>
        <v>1.469348743867925E-11</v>
      </c>
      <c r="P15" s="40">
        <f>'[1]610uA'!B7</f>
        <v>1.5516122955487004E-12</v>
      </c>
      <c r="Q15" s="40">
        <f>'[1]610uA'!C7</f>
        <v>-4.927046138755984E-11</v>
      </c>
      <c r="R15" s="40">
        <f>'[1]610uA'!D7</f>
        <v>5.2166604951026752E-12</v>
      </c>
    </row>
    <row r="16" spans="1:18">
      <c r="A16" s="9" t="s">
        <v>49</v>
      </c>
      <c r="B16" s="11">
        <v>5</v>
      </c>
      <c r="C16" s="4"/>
      <c r="D16" s="6"/>
      <c r="E16" s="44"/>
      <c r="F16" s="13">
        <v>3330.6</v>
      </c>
      <c r="G16" s="14">
        <v>600</v>
      </c>
      <c r="H16" s="15"/>
      <c r="I16" s="16">
        <v>969</v>
      </c>
      <c r="J16" s="17">
        <v>22.5</v>
      </c>
      <c r="K16" s="18">
        <v>73</v>
      </c>
      <c r="L16" s="12">
        <f t="shared" si="0"/>
        <v>8.5440037453175304</v>
      </c>
      <c r="M16" s="14">
        <v>51813</v>
      </c>
      <c r="N16" s="23">
        <f t="shared" si="1"/>
        <v>227.62469110357952</v>
      </c>
      <c r="O16" s="40">
        <f>'[1]600uA'!A7</f>
        <v>1.4263908619047621E-11</v>
      </c>
      <c r="P16" s="40">
        <f>'[1]600uA'!B7</f>
        <v>1.45148274175972E-12</v>
      </c>
      <c r="Q16" s="40">
        <f>'[1]600uA'!C7</f>
        <v>-3.1192022028301883E-11</v>
      </c>
      <c r="R16" s="40">
        <f>'[1]600uA'!D7</f>
        <v>4.203005626675904E-12</v>
      </c>
    </row>
    <row r="17" spans="1:20">
      <c r="A17" s="9" t="s">
        <v>62</v>
      </c>
      <c r="B17" s="11">
        <v>5.577</v>
      </c>
      <c r="C17" s="4"/>
      <c r="D17" s="6"/>
      <c r="E17" s="44"/>
      <c r="F17" s="13">
        <v>3275.6</v>
      </c>
      <c r="G17" s="14">
        <v>590</v>
      </c>
      <c r="H17" s="15"/>
      <c r="I17" s="16">
        <v>969</v>
      </c>
      <c r="J17" s="17">
        <v>22.5</v>
      </c>
      <c r="K17" s="18">
        <v>59</v>
      </c>
      <c r="L17" s="12">
        <f t="shared" si="0"/>
        <v>7.6811457478686078</v>
      </c>
      <c r="M17" s="14">
        <v>33321</v>
      </c>
      <c r="N17" s="23">
        <f t="shared" si="1"/>
        <v>182.54040648579701</v>
      </c>
      <c r="O17" s="40">
        <f>'[1]590uA'!A7</f>
        <v>1.4158679033816424E-11</v>
      </c>
      <c r="P17" s="40">
        <f>'[1]590uA'!B7</f>
        <v>1.5322338163900947E-12</v>
      </c>
      <c r="Q17" s="40">
        <f>'[1]590uA'!C7</f>
        <v>-1.8012691816901404E-11</v>
      </c>
      <c r="R17" s="40">
        <f>'[1]590uA'!D7</f>
        <v>3.5352636868864854E-12</v>
      </c>
    </row>
    <row r="18" spans="1:20" ht="14" customHeight="1">
      <c r="A18" s="9" t="s">
        <v>63</v>
      </c>
      <c r="B18" s="11">
        <v>4.68</v>
      </c>
      <c r="C18" s="4"/>
      <c r="D18" s="6"/>
      <c r="E18" s="44"/>
      <c r="F18" s="13">
        <v>3220.2</v>
      </c>
      <c r="G18" s="14">
        <v>580</v>
      </c>
      <c r="H18" s="15"/>
      <c r="I18" s="16">
        <v>969</v>
      </c>
      <c r="J18" s="17">
        <v>22.5</v>
      </c>
      <c r="K18" s="18">
        <v>44</v>
      </c>
      <c r="L18" s="12">
        <f t="shared" si="0"/>
        <v>6.6332495807107996</v>
      </c>
      <c r="M18" s="14">
        <v>23251</v>
      </c>
      <c r="N18" s="23">
        <f t="shared" si="1"/>
        <v>152.4827859136893</v>
      </c>
      <c r="O18" s="40">
        <f>'[1]580uA'!A7</f>
        <v>1.4019967069767448E-11</v>
      </c>
      <c r="P18" s="40">
        <f>'[1]580uA'!B7</f>
        <v>1.7019508601912849E-12</v>
      </c>
      <c r="Q18" s="40">
        <f>'[1]580uA'!C7</f>
        <v>-8.8501668708134037E-12</v>
      </c>
      <c r="R18" s="40">
        <f>'[1]580uA'!D7</f>
        <v>2.50551759713367E-12</v>
      </c>
    </row>
    <row r="19" spans="1:20" ht="15" customHeight="1">
      <c r="A19" s="9" t="s">
        <v>64</v>
      </c>
      <c r="B19" s="11">
        <v>1.127</v>
      </c>
      <c r="C19" s="4"/>
      <c r="D19" s="6"/>
      <c r="E19" s="44"/>
      <c r="F19" s="13">
        <v>3165.2</v>
      </c>
      <c r="G19" s="14">
        <v>570</v>
      </c>
      <c r="H19" s="15"/>
      <c r="I19" s="16">
        <v>969</v>
      </c>
      <c r="J19" s="17">
        <v>22.5</v>
      </c>
      <c r="K19" s="18">
        <v>40</v>
      </c>
      <c r="L19" s="12">
        <f t="shared" si="0"/>
        <v>6.324555320336759</v>
      </c>
      <c r="M19" s="14">
        <v>11542</v>
      </c>
      <c r="N19" s="23">
        <f t="shared" si="1"/>
        <v>107.4337004854622</v>
      </c>
      <c r="O19" s="40">
        <f>'[1]570uA'!A7</f>
        <v>1.4225591342592614E-11</v>
      </c>
      <c r="P19" s="40">
        <f>'[1]570uA'!B7</f>
        <v>1.2956347968727497E-12</v>
      </c>
      <c r="Q19" s="40">
        <f>'[1]570uA'!C7</f>
        <v>-2.9837626986363638E-12</v>
      </c>
      <c r="R19" s="40">
        <f>'[1]570uA'!D7</f>
        <v>2.0470947305799332E-12</v>
      </c>
    </row>
    <row r="20" spans="1:20">
      <c r="A20" s="9" t="s">
        <v>65</v>
      </c>
      <c r="B20" s="11">
        <v>0.56299999999999994</v>
      </c>
      <c r="C20" s="4"/>
      <c r="D20" s="6"/>
      <c r="E20" s="44"/>
      <c r="F20" s="13">
        <v>3109.8</v>
      </c>
      <c r="G20" s="14">
        <v>560</v>
      </c>
      <c r="H20" s="15"/>
      <c r="I20" s="16">
        <v>969</v>
      </c>
      <c r="J20" s="17">
        <v>22.5</v>
      </c>
      <c r="K20" s="18">
        <v>30</v>
      </c>
      <c r="L20" s="12">
        <f t="shared" si="0"/>
        <v>5.4772255750516612</v>
      </c>
      <c r="M20" s="14">
        <v>2572</v>
      </c>
      <c r="N20" s="23">
        <f t="shared" si="1"/>
        <v>50.714889332423866</v>
      </c>
      <c r="O20" s="40">
        <f>'[1]560uA'!A7</f>
        <v>1.4057043619909511E-11</v>
      </c>
      <c r="P20" s="40">
        <f>'[1]560uA'!B7</f>
        <v>1.3644245276324447E-12</v>
      </c>
      <c r="Q20" s="40">
        <f>'[1]560uA'!C7</f>
        <v>1.749275717924529E-12</v>
      </c>
      <c r="R20" s="40">
        <f>'[1]560uA'!D7</f>
        <v>1.9055021371207207E-12</v>
      </c>
    </row>
    <row r="21" spans="1:20">
      <c r="A21" s="9" t="s">
        <v>66</v>
      </c>
      <c r="B21" s="11">
        <v>0.439</v>
      </c>
      <c r="C21" s="4"/>
      <c r="D21" s="6"/>
      <c r="E21" s="45"/>
      <c r="F21" s="13">
        <v>3053.8</v>
      </c>
      <c r="G21" s="14">
        <v>550</v>
      </c>
      <c r="H21" s="15"/>
      <c r="I21" s="16">
        <v>969</v>
      </c>
      <c r="J21" s="17">
        <v>22.5</v>
      </c>
      <c r="K21" s="18">
        <v>23</v>
      </c>
      <c r="L21" s="12">
        <f t="shared" si="0"/>
        <v>4.7958315233127191</v>
      </c>
      <c r="M21" s="14">
        <v>168</v>
      </c>
      <c r="N21" s="23">
        <f>SQRT(M21)</f>
        <v>12.961481396815721</v>
      </c>
      <c r="O21" s="40">
        <f>'[1]550uA'!A7</f>
        <v>1.4068746528846151E-11</v>
      </c>
      <c r="P21" s="40">
        <f>'[1]550uA'!B7</f>
        <v>1.4605052012523311E-12</v>
      </c>
      <c r="Q21" s="40">
        <f>'[1]550uA'!C7</f>
        <v>5.4601858207547164E-12</v>
      </c>
      <c r="R21" s="40">
        <f>'[1]550uA'!D7</f>
        <v>1.558792110389107E-12</v>
      </c>
      <c r="T21" s="2"/>
    </row>
    <row r="22" spans="1:20">
      <c r="A22" s="9" t="s">
        <v>67</v>
      </c>
      <c r="B22" s="11">
        <v>0.55100000000000005</v>
      </c>
      <c r="C22" s="4"/>
      <c r="D22" s="6"/>
    </row>
    <row r="23" spans="1:20">
      <c r="A23" s="9" t="s">
        <v>68</v>
      </c>
      <c r="B23" s="11">
        <v>0.876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0.49930000000000002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0.626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3883.4</v>
      </c>
      <c r="G30" s="29">
        <f>E30*'Data Summary'!$B$18</f>
        <v>3276</v>
      </c>
      <c r="H30" s="31">
        <f>(M6-K6)/$B$42</f>
        <v>1550.0666666666666</v>
      </c>
      <c r="I30" s="32">
        <f>(1/$B$42)*SQRT(N6^2+L6^2)</f>
        <v>5.1023415104135168</v>
      </c>
      <c r="J30" s="33">
        <f>Q6-O6</f>
        <v>-1.4578534254018271E-9</v>
      </c>
      <c r="K30" s="33">
        <f>SQRT(P6^2+R6^2)</f>
        <v>1.3376250735315271E-10</v>
      </c>
      <c r="L30" s="32">
        <f>ABS(J30)/($H$30*$F$24*$L$24)</f>
        <v>16967.774115162949</v>
      </c>
      <c r="M30" s="33">
        <f>SQRT( ( 1 / ($H$30*$F$24*$L$24 ) )^2 * (K30^2+J30^2*( ($I$30/$H$30)^2+($F$25/$F$24)^2)))</f>
        <v>1564.3246221279719</v>
      </c>
    </row>
    <row r="31" spans="1:20">
      <c r="A31" s="9" t="s">
        <v>27</v>
      </c>
      <c r="B31" s="11">
        <v>400</v>
      </c>
      <c r="E31" s="41">
        <f t="shared" ref="E31:E45" si="2">G7</f>
        <v>690</v>
      </c>
      <c r="F31" s="41">
        <f t="shared" ref="F31:F45" si="3">F7</f>
        <v>3828.4</v>
      </c>
      <c r="G31" s="41">
        <f>E31*'Data Summary'!$B$18</f>
        <v>3229.2</v>
      </c>
      <c r="H31" s="31">
        <f>(M7-K7)/$B$42</f>
        <v>1490.7</v>
      </c>
      <c r="I31" s="32">
        <f t="shared" ref="I31:I45" si="4">(1/$B$42)*SQRT(N7^2+L7^2)</f>
        <v>5.0026104296768015</v>
      </c>
      <c r="J31" s="33">
        <f t="shared" ref="J31:J45" si="5">Q7-O7</f>
        <v>-1.0320101391352081E-9</v>
      </c>
      <c r="K31" s="33">
        <f t="shared" ref="K31:K45" si="6">SQRT(P7^2+R7^2)</f>
        <v>1.018219078141238E-10</v>
      </c>
      <c r="L31" s="32">
        <f>ABS(J31)/($H$30*$F$24*$L$24)</f>
        <v>12011.437240734664</v>
      </c>
      <c r="M31" s="33">
        <f t="shared" ref="M31:M45" si="7">SQRT( ( 1 / ($H$30*$F$24*$L$24 ) )^2 * (K31^2+J31^2*( ($I$30/$H$30)^2+($F$25/$F$24)^2)))</f>
        <v>1190.0179281861031</v>
      </c>
    </row>
    <row r="32" spans="1:20">
      <c r="A32" s="54" t="s">
        <v>52</v>
      </c>
      <c r="B32" s="55"/>
      <c r="E32" s="41">
        <f t="shared" si="2"/>
        <v>680</v>
      </c>
      <c r="F32" s="41">
        <f t="shared" si="3"/>
        <v>3773.2</v>
      </c>
      <c r="G32" s="41">
        <f>E32*'Data Summary'!$B$18</f>
        <v>3182.3999999999996</v>
      </c>
      <c r="H32" s="31">
        <f t="shared" ref="H32:H45" si="8">(M8-K8)/$B$42</f>
        <v>1464.9333333333334</v>
      </c>
      <c r="I32" s="32">
        <f t="shared" si="4"/>
        <v>4.9592226093299026</v>
      </c>
      <c r="J32" s="33">
        <f t="shared" si="5"/>
        <v>-7.1396129493601496E-10</v>
      </c>
      <c r="K32" s="33">
        <f t="shared" si="6"/>
        <v>6.7389235580872532E-11</v>
      </c>
      <c r="L32" s="32">
        <f t="shared" ref="L32:L45" si="9">ABS(J32)/($H$30*$F$24*$L$24)</f>
        <v>8309.7064275199482</v>
      </c>
      <c r="M32" s="33">
        <f t="shared" si="7"/>
        <v>787.89608990907823</v>
      </c>
    </row>
    <row r="33" spans="1:14">
      <c r="A33" s="56"/>
      <c r="B33" s="57"/>
      <c r="E33" s="41">
        <f t="shared" si="2"/>
        <v>670</v>
      </c>
      <c r="F33" s="41">
        <f t="shared" si="3"/>
        <v>3717.8</v>
      </c>
      <c r="G33" s="41">
        <f>E33*'Data Summary'!$B$18</f>
        <v>3135.6</v>
      </c>
      <c r="H33" s="31">
        <f t="shared" si="8"/>
        <v>1385.3</v>
      </c>
      <c r="I33" s="32">
        <f t="shared" si="4"/>
        <v>4.8211340298039138</v>
      </c>
      <c r="J33" s="33">
        <f t="shared" si="5"/>
        <v>-5.0889015228542593E-10</v>
      </c>
      <c r="K33" s="33">
        <f t="shared" si="6"/>
        <v>4.2107547810105016E-11</v>
      </c>
      <c r="L33" s="32">
        <f t="shared" si="9"/>
        <v>5922.9089858810712</v>
      </c>
      <c r="M33" s="33">
        <f t="shared" si="7"/>
        <v>492.97802880887593</v>
      </c>
    </row>
    <row r="34" spans="1:14">
      <c r="A34" s="9" t="s">
        <v>56</v>
      </c>
      <c r="B34" s="11" t="s">
        <v>101</v>
      </c>
      <c r="E34" s="41">
        <f t="shared" si="2"/>
        <v>660</v>
      </c>
      <c r="F34" s="41">
        <f t="shared" si="3"/>
        <v>3662.4</v>
      </c>
      <c r="G34" s="41">
        <f>E34*'Data Summary'!$B$18</f>
        <v>3088.7999999999997</v>
      </c>
      <c r="H34" s="31">
        <f t="shared" si="8"/>
        <v>1362.1166666666666</v>
      </c>
      <c r="I34" s="32">
        <f t="shared" si="4"/>
        <v>4.7773481718999253</v>
      </c>
      <c r="J34" s="33">
        <f t="shared" si="5"/>
        <v>-3.5931392483262474E-10</v>
      </c>
      <c r="K34" s="33">
        <f t="shared" si="6"/>
        <v>3.2833379230164043E-11</v>
      </c>
      <c r="L34" s="32">
        <f t="shared" si="9"/>
        <v>4182.0099378729865</v>
      </c>
      <c r="M34" s="33">
        <f t="shared" si="7"/>
        <v>383.99458777152392</v>
      </c>
    </row>
    <row r="35" spans="1:14">
      <c r="A35" s="9" t="s">
        <v>20</v>
      </c>
      <c r="B35" s="11" t="s">
        <v>102</v>
      </c>
      <c r="E35" s="41">
        <f t="shared" si="2"/>
        <v>650</v>
      </c>
      <c r="F35" s="41">
        <f t="shared" si="3"/>
        <v>3607.6</v>
      </c>
      <c r="G35" s="41">
        <f>E35*'Data Summary'!$B$18</f>
        <v>3042</v>
      </c>
      <c r="H35" s="31">
        <f t="shared" si="8"/>
        <v>1327.9</v>
      </c>
      <c r="I35" s="32">
        <f t="shared" si="4"/>
        <v>4.7172261152315151</v>
      </c>
      <c r="J35" s="33">
        <f t="shared" si="5"/>
        <v>-2.5293650828614926E-10</v>
      </c>
      <c r="K35" s="33">
        <f t="shared" si="6"/>
        <v>2.2396696800767932E-11</v>
      </c>
      <c r="L35" s="32">
        <f t="shared" si="9"/>
        <v>2943.8964598889529</v>
      </c>
      <c r="M35" s="33">
        <f t="shared" si="7"/>
        <v>262.01679868110205</v>
      </c>
      <c r="N35" s="3"/>
    </row>
    <row r="36" spans="1:14">
      <c r="A36" s="9" t="s">
        <v>21</v>
      </c>
      <c r="B36" s="11" t="s">
        <v>103</v>
      </c>
      <c r="E36" s="41">
        <f t="shared" si="2"/>
        <v>640</v>
      </c>
      <c r="F36" s="41">
        <f t="shared" si="3"/>
        <v>3552.4</v>
      </c>
      <c r="G36" s="41">
        <f>E36*'Data Summary'!$B$18</f>
        <v>2995.2</v>
      </c>
      <c r="H36" s="31">
        <f t="shared" si="8"/>
        <v>1308.5</v>
      </c>
      <c r="I36" s="32">
        <f t="shared" si="4"/>
        <v>4.6792093349197357</v>
      </c>
      <c r="J36" s="33">
        <f t="shared" si="5"/>
        <v>-1.7769854609545387E-10</v>
      </c>
      <c r="K36" s="33">
        <f t="shared" si="6"/>
        <v>1.5197823332421881E-11</v>
      </c>
      <c r="L36" s="32">
        <f t="shared" si="9"/>
        <v>2068.2112057386489</v>
      </c>
      <c r="M36" s="33">
        <f t="shared" si="7"/>
        <v>177.86327565464518</v>
      </c>
      <c r="N36" s="3"/>
    </row>
    <row r="37" spans="1:14">
      <c r="A37" s="9" t="s">
        <v>22</v>
      </c>
      <c r="B37" s="11" t="s">
        <v>104</v>
      </c>
      <c r="E37" s="41">
        <f t="shared" si="2"/>
        <v>630</v>
      </c>
      <c r="F37" s="41">
        <f t="shared" si="3"/>
        <v>3496.4</v>
      </c>
      <c r="G37" s="41">
        <f>E37*'Data Summary'!$B$18</f>
        <v>2948.3999999999996</v>
      </c>
      <c r="H37" s="31">
        <f t="shared" si="8"/>
        <v>1264.0999999999999</v>
      </c>
      <c r="I37" s="32">
        <f t="shared" si="4"/>
        <v>4.5978859876638474</v>
      </c>
      <c r="J37" s="33">
        <f t="shared" si="5"/>
        <v>-1.2578238861217948E-10</v>
      </c>
      <c r="K37" s="33">
        <f t="shared" si="6"/>
        <v>1.0761252441298772E-11</v>
      </c>
      <c r="L37" s="32">
        <f t="shared" si="9"/>
        <v>1463.9655266089901</v>
      </c>
      <c r="M37" s="33">
        <f t="shared" si="7"/>
        <v>125.9407048680566</v>
      </c>
    </row>
    <row r="38" spans="1:14">
      <c r="A38" s="54" t="s">
        <v>11</v>
      </c>
      <c r="B38" s="55"/>
      <c r="E38" s="41">
        <f t="shared" si="2"/>
        <v>620</v>
      </c>
      <c r="F38" s="41">
        <f t="shared" si="3"/>
        <v>3441.4</v>
      </c>
      <c r="G38" s="41">
        <f>E38*'Data Summary'!$B$18</f>
        <v>2901.6</v>
      </c>
      <c r="H38" s="31">
        <f t="shared" si="8"/>
        <v>1218.6166666666666</v>
      </c>
      <c r="I38" s="32">
        <f t="shared" si="4"/>
        <v>4.5145136319800088</v>
      </c>
      <c r="J38" s="33">
        <f t="shared" si="5"/>
        <v>-8.8260682527313391E-11</v>
      </c>
      <c r="K38" s="33">
        <f t="shared" si="6"/>
        <v>8.1584090035446644E-12</v>
      </c>
      <c r="L38" s="32">
        <f t="shared" si="9"/>
        <v>1027.2550712433824</v>
      </c>
      <c r="M38" s="33">
        <f t="shared" si="7"/>
        <v>95.404197477559165</v>
      </c>
    </row>
    <row r="39" spans="1:14">
      <c r="A39" s="65"/>
      <c r="B39" s="66"/>
      <c r="E39" s="41">
        <f t="shared" si="2"/>
        <v>610</v>
      </c>
      <c r="F39" s="41">
        <f t="shared" si="3"/>
        <v>3386.2</v>
      </c>
      <c r="G39" s="41">
        <f>E39*'Data Summary'!$B$18</f>
        <v>2854.7999999999997</v>
      </c>
      <c r="H39" s="31">
        <f t="shared" si="8"/>
        <v>1101</v>
      </c>
      <c r="I39" s="32">
        <f t="shared" si="4"/>
        <v>4.2899106439800505</v>
      </c>
      <c r="J39" s="33">
        <f t="shared" si="5"/>
        <v>-6.3963948826239083E-11</v>
      </c>
      <c r="K39" s="33">
        <f t="shared" si="6"/>
        <v>5.4425221576822999E-12</v>
      </c>
      <c r="L39" s="32">
        <f t="shared" si="9"/>
        <v>744.46841931198912</v>
      </c>
      <c r="M39" s="33">
        <f t="shared" si="7"/>
        <v>63.698572908046259</v>
      </c>
      <c r="N39" s="3"/>
    </row>
    <row r="40" spans="1:14">
      <c r="A40" s="56"/>
      <c r="B40" s="57"/>
      <c r="E40" s="41">
        <f t="shared" si="2"/>
        <v>600</v>
      </c>
      <c r="F40" s="41">
        <f t="shared" si="3"/>
        <v>3330.6</v>
      </c>
      <c r="G40" s="41">
        <f>E40*'Data Summary'!$B$18</f>
        <v>2808</v>
      </c>
      <c r="H40" s="31">
        <f t="shared" si="8"/>
        <v>862.33333333333337</v>
      </c>
      <c r="I40" s="32">
        <f t="shared" si="4"/>
        <v>3.7964164389299779</v>
      </c>
      <c r="J40" s="33">
        <f t="shared" si="5"/>
        <v>-4.5455930647349505E-11</v>
      </c>
      <c r="K40" s="33">
        <f t="shared" si="6"/>
        <v>4.4465782853218291E-12</v>
      </c>
      <c r="L40" s="32">
        <f t="shared" si="9"/>
        <v>529.05590505859686</v>
      </c>
      <c r="M40" s="33">
        <f t="shared" si="7"/>
        <v>51.971975558118878</v>
      </c>
      <c r="N40" s="3"/>
    </row>
    <row r="41" spans="1:14">
      <c r="A41" s="9" t="s">
        <v>56</v>
      </c>
      <c r="B41" s="11" t="s">
        <v>105</v>
      </c>
      <c r="E41" s="41">
        <f t="shared" si="2"/>
        <v>590</v>
      </c>
      <c r="F41" s="41">
        <f t="shared" si="3"/>
        <v>3275.6</v>
      </c>
      <c r="G41" s="41">
        <f>E41*'Data Summary'!$B$18</f>
        <v>2761.2</v>
      </c>
      <c r="H41" s="31">
        <f t="shared" si="8"/>
        <v>554.36666666666667</v>
      </c>
      <c r="I41" s="32">
        <f t="shared" si="4"/>
        <v>3.0450323844291414</v>
      </c>
      <c r="J41" s="33">
        <f t="shared" si="5"/>
        <v>-3.217137085071783E-11</v>
      </c>
      <c r="K41" s="33">
        <f t="shared" si="6"/>
        <v>3.8530286533982044E-12</v>
      </c>
      <c r="L41" s="32">
        <f t="shared" si="9"/>
        <v>374.43857116133489</v>
      </c>
      <c r="M41" s="33">
        <f t="shared" si="7"/>
        <v>44.971493890035518</v>
      </c>
      <c r="N41" s="3"/>
    </row>
    <row r="42" spans="1:14">
      <c r="A42" s="9" t="s">
        <v>24</v>
      </c>
      <c r="B42" s="11">
        <v>60</v>
      </c>
      <c r="E42" s="41">
        <f t="shared" si="2"/>
        <v>580</v>
      </c>
      <c r="F42" s="41">
        <f t="shared" si="3"/>
        <v>3220.2</v>
      </c>
      <c r="G42" s="41">
        <f>E42*'Data Summary'!$B$18</f>
        <v>2714.3999999999996</v>
      </c>
      <c r="H42" s="31">
        <f t="shared" si="8"/>
        <v>386.78333333333336</v>
      </c>
      <c r="I42" s="32">
        <f t="shared" si="4"/>
        <v>2.5437832716906787</v>
      </c>
      <c r="J42" s="33">
        <f t="shared" si="5"/>
        <v>-2.2870133940580851E-11</v>
      </c>
      <c r="K42" s="33">
        <f t="shared" si="6"/>
        <v>3.0289032932816347E-12</v>
      </c>
      <c r="L42" s="32">
        <f t="shared" si="9"/>
        <v>266.18263532243515</v>
      </c>
      <c r="M42" s="33">
        <f t="shared" si="7"/>
        <v>35.334417596108558</v>
      </c>
      <c r="N42" s="3"/>
    </row>
    <row r="43" spans="1:14">
      <c r="A43" s="54" t="s">
        <v>12</v>
      </c>
      <c r="B43" s="55"/>
      <c r="E43" s="41">
        <f t="shared" si="2"/>
        <v>570</v>
      </c>
      <c r="F43" s="41">
        <f t="shared" si="3"/>
        <v>3165.2</v>
      </c>
      <c r="G43" s="41">
        <f>E43*'Data Summary'!$B$18</f>
        <v>2667.6</v>
      </c>
      <c r="H43" s="31">
        <f t="shared" si="8"/>
        <v>191.7</v>
      </c>
      <c r="I43" s="32">
        <f t="shared" si="4"/>
        <v>1.7936616799782008</v>
      </c>
      <c r="J43" s="33">
        <f t="shared" si="5"/>
        <v>-1.7209354041228979E-11</v>
      </c>
      <c r="K43" s="33">
        <f t="shared" si="6"/>
        <v>2.4226568809543832E-12</v>
      </c>
      <c r="L43" s="32">
        <f t="shared" si="9"/>
        <v>200.29752439546863</v>
      </c>
      <c r="M43" s="33">
        <f t="shared" si="7"/>
        <v>28.25462659422455</v>
      </c>
      <c r="N43" s="3"/>
    </row>
    <row r="44" spans="1:14">
      <c r="A44" s="56"/>
      <c r="B44" s="57"/>
      <c r="E44" s="41">
        <f t="shared" si="2"/>
        <v>560</v>
      </c>
      <c r="F44" s="41">
        <f t="shared" si="3"/>
        <v>3109.8</v>
      </c>
      <c r="G44" s="41">
        <f>E44*'Data Summary'!$B$18</f>
        <v>2620.7999999999997</v>
      </c>
      <c r="H44" s="31">
        <f t="shared" si="8"/>
        <v>42.366666666666667</v>
      </c>
      <c r="I44" s="32">
        <f t="shared" si="4"/>
        <v>0.85016338299045657</v>
      </c>
      <c r="J44" s="33">
        <f t="shared" si="5"/>
        <v>-1.2307767901984981E-11</v>
      </c>
      <c r="K44" s="33">
        <f t="shared" si="6"/>
        <v>2.3436281032144698E-12</v>
      </c>
      <c r="L44" s="32">
        <f t="shared" si="9"/>
        <v>143.2485749142943</v>
      </c>
      <c r="M44" s="33">
        <f t="shared" si="7"/>
        <v>27.307677379922652</v>
      </c>
      <c r="N44" s="3"/>
    </row>
    <row r="45" spans="1:14">
      <c r="A45" s="9" t="s">
        <v>13</v>
      </c>
      <c r="B45" s="11" t="s">
        <v>106</v>
      </c>
      <c r="E45" s="41">
        <f t="shared" si="2"/>
        <v>550</v>
      </c>
      <c r="F45" s="41">
        <f t="shared" si="3"/>
        <v>3053.8</v>
      </c>
      <c r="G45" s="41">
        <f>E45*'Data Summary'!$B$18</f>
        <v>2574</v>
      </c>
      <c r="H45" s="31">
        <f t="shared" si="8"/>
        <v>2.4166666666666665</v>
      </c>
      <c r="I45" s="32">
        <f t="shared" si="4"/>
        <v>0.23033791601808756</v>
      </c>
      <c r="J45" s="33">
        <f t="shared" si="5"/>
        <v>-8.6085607080914349E-12</v>
      </c>
      <c r="K45" s="33">
        <f t="shared" si="6"/>
        <v>2.1360965067843817E-12</v>
      </c>
      <c r="L45" s="32">
        <f t="shared" si="9"/>
        <v>100.19396395169291</v>
      </c>
      <c r="M45" s="33">
        <f t="shared" si="7"/>
        <v>24.878125783455431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295.64999999999998</v>
      </c>
      <c r="H48" s="34" t="s">
        <v>87</v>
      </c>
      <c r="I48" s="34">
        <v>964.4</v>
      </c>
      <c r="L48" s="35" t="str">
        <f>CONCATENATE(E30,",",L30,",",M30)</f>
        <v>700,16967.7741151629,1564.32462212797</v>
      </c>
      <c r="N48" s="3"/>
    </row>
    <row r="49" spans="1:14">
      <c r="A49" s="9" t="s">
        <v>71</v>
      </c>
      <c r="B49" s="11" t="s">
        <v>107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690,12011.4372407347,1190.0179281861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969</v>
      </c>
      <c r="L50" s="35" t="str">
        <f t="shared" si="10"/>
        <v>680,8309.70642751995,787.896089909078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670,5922.90898588107,492.978028808876</v>
      </c>
    </row>
    <row r="52" spans="1:14">
      <c r="E52" s="8" t="s">
        <v>78</v>
      </c>
      <c r="F52" s="30">
        <f>EXP(INDEX(LINEST(LN(L30:L45),E30:E45),1,2))</f>
        <v>6.7237076879106774E-7</v>
      </c>
      <c r="L52" s="35" t="str">
        <f t="shared" si="10"/>
        <v>660,4182.00993787299,383.994587771524</v>
      </c>
    </row>
    <row r="53" spans="1:14">
      <c r="E53" s="8" t="s">
        <v>79</v>
      </c>
      <c r="F53" s="30">
        <f>INDEX(LINEST(LN(L30:L45),E30:E45),1)</f>
        <v>3.4169263668768171E-2</v>
      </c>
      <c r="L53" s="35" t="str">
        <f t="shared" si="10"/>
        <v>650,2943.89645988895,262.016798681102</v>
      </c>
      <c r="N53" s="3"/>
    </row>
    <row r="54" spans="1:14">
      <c r="L54" s="35" t="str">
        <f t="shared" si="10"/>
        <v>640,2068.21120573865,177.863275654645</v>
      </c>
      <c r="N54" s="3"/>
    </row>
    <row r="55" spans="1:14">
      <c r="L55" s="35" t="str">
        <f t="shared" si="10"/>
        <v>630,1463.96552660899,125.940704868057</v>
      </c>
      <c r="N55" s="3"/>
    </row>
    <row r="56" spans="1:14">
      <c r="L56" s="35" t="str">
        <f t="shared" si="10"/>
        <v>620,1027.25507124338,95.4041974775592</v>
      </c>
      <c r="N56" s="3"/>
    </row>
    <row r="57" spans="1:14">
      <c r="L57" s="35" t="str">
        <f t="shared" si="10"/>
        <v>610,744.468419311989,63.6985729080463</v>
      </c>
      <c r="N57" s="3"/>
    </row>
    <row r="58" spans="1:14">
      <c r="L58" s="35" t="str">
        <f t="shared" si="10"/>
        <v>600,529.055905058597,51.9719755581189</v>
      </c>
      <c r="N58" s="3"/>
    </row>
    <row r="59" spans="1:14">
      <c r="L59" s="35" t="str">
        <f t="shared" si="10"/>
        <v>590,374.438571161335,44.9714938900355</v>
      </c>
      <c r="N59" s="3"/>
    </row>
    <row r="60" spans="1:14">
      <c r="L60" s="35" t="str">
        <f t="shared" si="10"/>
        <v>580,266.182635322435,35.3344175961086</v>
      </c>
    </row>
    <row r="61" spans="1:14">
      <c r="L61" s="35" t="str">
        <f t="shared" si="10"/>
        <v>570,200.297524395469,28.2546265942246</v>
      </c>
    </row>
    <row r="62" spans="1:14">
      <c r="L62" s="35" t="str">
        <f t="shared" si="10"/>
        <v>560,143.248574914294,27.3076773799227</v>
      </c>
    </row>
    <row r="63" spans="1:14">
      <c r="L63" s="35" t="str">
        <f t="shared" si="10"/>
        <v>550,100.193963951693,24.8781257834554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2018-07-12T16:00:49Z</dcterms:modified>
</cp:coreProperties>
</file>