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909ABCB7-FB22-DB45-BAC0-56CF2CC0574C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<sst xmlns="http://schemas.openxmlformats.org/spreadsheetml/2006/main" count="456" uniqueCount="107">
  <si>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</si>
  <si>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</si>
  <si>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</si>
  <si>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</si>
  <si>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</si>
  <si>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</si>
  <si>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</si>
  <si>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</si>
  <si>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</si>
  <si>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</si>
  <si>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</si>
  <si>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</si>
  <si>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</si>
  <si>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</si>
  <si>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</si>
  <si>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</si>
  <si>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</si>
  <si>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</si>
  <si>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</si>
  <si>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</si>
  <si>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</si>
  <si>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</si>
  <si>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</si>
  <si>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</si>
  <si>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</si>
  <si>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</si>
  <si>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</si>
  <si>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</si>
  <si>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</si>
  <si>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</si>
  <si>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</si>
  <si>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</si>
  <si>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</si>
  <si>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</si>
  <si>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</si>
  <si>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</si>
  <si>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</si>
  <si>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</si>
  <si>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</si>
  <si>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</si>
  <si>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</si>
  <si>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</si>
  <si>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</si>
  <si>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</si>
  <si>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</si>
  <si>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</si>
  <si>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</si>
  <si>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</si>
  <si>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</si>
  <si>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</si>
  <si>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</si>
  <si>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</si>
  <si>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</si>
  <si>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</si>
  <si>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</si>
  <si>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</si>
  <si>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</si>
  <si>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</si>
  <si>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</si>
  <si>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</si>
  <si>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</si>
  <si>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</si>
  <si>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</si>
  <si>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</si>
  <si>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</si>
  <si>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</si>
  <si>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</si>
  <si>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</si>
  <si>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</si>
  <si>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</si>
  <si>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</si>
  <si>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</si>
  <si>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</si>
  <si>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</si>
  <si>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</si>
  <si>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</si>
  <si>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</si>
  <si>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</si>
  <si>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</si>
  <si>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</si>
  <si>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</si>
  <si>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</si>
  <si>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</si>
  <si>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</si>
  <si>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</si>
  <si>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</si>
  <si>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</si>
  <si>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</si>
  <si>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</si>
  <si>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</si>
  <si>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</si>
  <si>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</si>
  <si>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</si>
  <si>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</si>
  <si>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</si>
  <si>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</si>
  <si>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</si>
  <si>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</si>
  <si>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Henning</t>
  </si>
  <si>
    <t>ORTEC 474</t>
  </si>
  <si>
    <t>GE11-X-L-GHENT-0013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</si>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</sst>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469.07394782913752</c:v>
                  </c:pt>
                  <c:pt idx="1">
                    <c:v>244.07430552735053</c:v>
                  </c:pt>
                  <c:pt idx="2">
                    <c:v>161.70751180479783</c:v>
                  </c:pt>
                  <c:pt idx="3">
                    <c:v>122.85436732820355</c:v>
                  </c:pt>
                  <c:pt idx="4">
                    <c:v>84.061944997326862</c:v>
                  </c:pt>
                  <c:pt idx="5">
                    <c:v>55.143634860181848</c:v>
                  </c:pt>
                  <c:pt idx="6">
                    <c:v>41.011233451899656</c:v>
                  </c:pt>
                  <c:pt idx="7">
                    <c:v>26.486615698418095</c:v>
                  </c:pt>
                  <c:pt idx="8">
                    <c:v>21.354231717153684</c:v>
                  </c:pt>
                  <c:pt idx="9">
                    <c:v>15.631411573480078</c:v>
                  </c:pt>
                  <c:pt idx="10">
                    <c:v>10.533619550897154</c:v>
                  </c:pt>
                  <c:pt idx="11">
                    <c:v>7.1295413595519497</c:v>
                  </c:pt>
                  <c:pt idx="12">
                    <c:v>5.607297623875124</c:v>
                  </c:pt>
                  <c:pt idx="13">
                    <c:v>8.4232300906929414</c:v>
                  </c:pt>
                  <c:pt idx="14">
                    <c:v>6.2872678910156496</c:v>
                  </c:pt>
                  <c:pt idx="15">
                    <c:v>2.0576602528989341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469.07394782913752</c:v>
                  </c:pt>
                  <c:pt idx="1">
                    <c:v>244.07430552735053</c:v>
                  </c:pt>
                  <c:pt idx="2">
                    <c:v>161.70751180479783</c:v>
                  </c:pt>
                  <c:pt idx="3">
                    <c:v>122.85436732820355</c:v>
                  </c:pt>
                  <c:pt idx="4">
                    <c:v>84.061944997326862</c:v>
                  </c:pt>
                  <c:pt idx="5">
                    <c:v>55.143634860181848</c:v>
                  </c:pt>
                  <c:pt idx="6">
                    <c:v>41.011233451899656</c:v>
                  </c:pt>
                  <c:pt idx="7">
                    <c:v>26.486615698418095</c:v>
                  </c:pt>
                  <c:pt idx="8">
                    <c:v>21.354231717153684</c:v>
                  </c:pt>
                  <c:pt idx="9">
                    <c:v>15.631411573480078</c:v>
                  </c:pt>
                  <c:pt idx="10">
                    <c:v>10.533619550897154</c:v>
                  </c:pt>
                  <c:pt idx="11">
                    <c:v>7.1295413595519497</c:v>
                  </c:pt>
                  <c:pt idx="12">
                    <c:v>5.607297623875124</c:v>
                  </c:pt>
                  <c:pt idx="13">
                    <c:v>8.4232300906929414</c:v>
                  </c:pt>
                  <c:pt idx="14">
                    <c:v>6.2872678910156496</c:v>
                  </c:pt>
                  <c:pt idx="15">
                    <c:v>2.0576602528989341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16960.553020771851</c:v>
                </c:pt>
                <c:pt idx="1">
                  <c:v>11832.760051957564</c:v>
                </c:pt>
                <c:pt idx="2">
                  <c:v>7829.1486279035998</c:v>
                </c:pt>
                <c:pt idx="3">
                  <c:v>5355.5404738219049</c:v>
                </c:pt>
                <c:pt idx="4">
                  <c:v>3721.2745985321044</c:v>
                </c:pt>
                <c:pt idx="5">
                  <c:v>2589.1345013015057</c:v>
                </c:pt>
                <c:pt idx="6">
                  <c:v>1825.1497849924931</c:v>
                </c:pt>
                <c:pt idx="7">
                  <c:v>1291.9548369526192</c:v>
                </c:pt>
                <c:pt idx="8">
                  <c:v>924.46723204943646</c:v>
                </c:pt>
                <c:pt idx="9">
                  <c:v>657.64371146877158</c:v>
                </c:pt>
                <c:pt idx="10">
                  <c:v>473.64367452646837</c:v>
                </c:pt>
                <c:pt idx="11">
                  <c:v>337.77137636223824</c:v>
                </c:pt>
                <c:pt idx="12">
                  <c:v>244.47962024631929</c:v>
                </c:pt>
                <c:pt idx="13">
                  <c:v>176.26698954251415</c:v>
                </c:pt>
                <c:pt idx="14">
                  <c:v>126.79860690053219</c:v>
                </c:pt>
                <c:pt idx="15">
                  <c:v>92.050175146748998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21.368103175839764</c:v>
                  </c:pt>
                  <c:pt idx="1">
                    <c:v>21.098091014223169</c:v>
                  </c:pt>
                  <c:pt idx="2">
                    <c:v>20.903581564464549</c:v>
                  </c:pt>
                  <c:pt idx="3">
                    <c:v>20.757087143110102</c:v>
                  </c:pt>
                  <c:pt idx="4">
                    <c:v>20.566632901106804</c:v>
                  </c:pt>
                  <c:pt idx="5">
                    <c:v>20.255863348670179</c:v>
                  </c:pt>
                  <c:pt idx="6">
                    <c:v>19.669484261441909</c:v>
                  </c:pt>
                  <c:pt idx="7">
                    <c:v>18.047799188697649</c:v>
                  </c:pt>
                  <c:pt idx="8">
                    <c:v>13.481643899103041</c:v>
                  </c:pt>
                  <c:pt idx="9">
                    <c:v>10.589447053028259</c:v>
                  </c:pt>
                  <c:pt idx="10">
                    <c:v>7.0173198429156542</c:v>
                  </c:pt>
                  <c:pt idx="11">
                    <c:v>3.19739477283199</c:v>
                  </c:pt>
                  <c:pt idx="12">
                    <c:v>1.2231562087939181</c:v>
                  </c:pt>
                  <c:pt idx="13">
                    <c:v>0.54492609080906051</c:v>
                  </c:pt>
                  <c:pt idx="14">
                    <c:v>0.28625940062196109</c:v>
                  </c:pt>
                  <c:pt idx="15">
                    <c:v>0.17559422921421231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21.368103175839764</c:v>
                  </c:pt>
                  <c:pt idx="1">
                    <c:v>21.098091014223169</c:v>
                  </c:pt>
                  <c:pt idx="2">
                    <c:v>20.903581564464549</c:v>
                  </c:pt>
                  <c:pt idx="3">
                    <c:v>20.757087143110102</c:v>
                  </c:pt>
                  <c:pt idx="4">
                    <c:v>20.566632901106804</c:v>
                  </c:pt>
                  <c:pt idx="5">
                    <c:v>20.255863348670179</c:v>
                  </c:pt>
                  <c:pt idx="6">
                    <c:v>19.669484261441909</c:v>
                  </c:pt>
                  <c:pt idx="7">
                    <c:v>18.047799188697649</c:v>
                  </c:pt>
                  <c:pt idx="8">
                    <c:v>13.481643899103041</c:v>
                  </c:pt>
                  <c:pt idx="9">
                    <c:v>10.589447053028259</c:v>
                  </c:pt>
                  <c:pt idx="10">
                    <c:v>7.0173198429156542</c:v>
                  </c:pt>
                  <c:pt idx="11">
                    <c:v>3.19739477283199</c:v>
                  </c:pt>
                  <c:pt idx="12">
                    <c:v>1.2231562087939181</c:v>
                  </c:pt>
                  <c:pt idx="13">
                    <c:v>0.54492609080906051</c:v>
                  </c:pt>
                  <c:pt idx="14">
                    <c:v>0.28625940062196109</c:v>
                  </c:pt>
                  <c:pt idx="15">
                    <c:v>0.17559422921421231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27381.45</c:v>
                </c:pt>
                <c:pt idx="1">
                  <c:v>26694.333333333332</c:v>
                </c:pt>
                <c:pt idx="2">
                  <c:v>26207.483333333334</c:v>
                </c:pt>
                <c:pt idx="3">
                  <c:v>25843.3</c:v>
                </c:pt>
                <c:pt idx="4">
                  <c:v>25372.65</c:v>
                </c:pt>
                <c:pt idx="5">
                  <c:v>24612.333333333332</c:v>
                </c:pt>
                <c:pt idx="6">
                  <c:v>23207.883333333335</c:v>
                </c:pt>
                <c:pt idx="7">
                  <c:v>19539.083333333332</c:v>
                </c:pt>
                <c:pt idx="8">
                  <c:v>10901.983333333334</c:v>
                </c:pt>
                <c:pt idx="9">
                  <c:v>6724.083333333333</c:v>
                </c:pt>
                <c:pt idx="10">
                  <c:v>2945.6666666666665</c:v>
                </c:pt>
                <c:pt idx="11">
                  <c:v>609.06666666666672</c:v>
                </c:pt>
                <c:pt idx="12">
                  <c:v>85.933333333333337</c:v>
                </c:pt>
                <c:pt idx="13">
                  <c:v>13.783333333333333</c:v>
                </c:pt>
                <c:pt idx="14">
                  <c:v>2.2833333333333332</c:v>
                </c:pt>
                <c:pt idx="15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QC5_GE11-X-L-GHENT-0013_20180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7.5033306499999875E-8</v>
          </cell>
          <cell r="B7">
            <v>8.1300080270908753E-7</v>
          </cell>
          <cell r="C7">
            <v>-1.3963245099999963E-4</v>
          </cell>
          <cell r="D7">
            <v>2.7765052323605708E-6</v>
          </cell>
        </row>
      </sheetData>
      <sheetData sheetId="2">
        <row r="7">
          <cell r="A7">
            <v>6.8826554054054091E-8</v>
          </cell>
          <cell r="B7">
            <v>8.5372330636457698E-6</v>
          </cell>
          <cell r="C7">
            <v>-1.9237745999999993E-4</v>
          </cell>
          <cell r="D7">
            <v>3.9431598576796357E-6</v>
          </cell>
        </row>
      </sheetData>
      <sheetData sheetId="3">
        <row r="7">
          <cell r="A7">
            <v>1.2549036502732245E-7</v>
          </cell>
          <cell r="B7">
            <v>1.1475562371939608E-5</v>
          </cell>
          <cell r="C7">
            <v>-2.6740053699999996E-4</v>
          </cell>
          <cell r="D7">
            <v>5.1648811431187559E-6</v>
          </cell>
        </row>
      </sheetData>
      <sheetData sheetId="4">
        <row r="7">
          <cell r="A7">
            <v>3.5583980749999998E-7</v>
          </cell>
          <cell r="B7">
            <v>8.5031985745400338E-7</v>
          </cell>
          <cell r="C7">
            <v>-3.7069867099999996E-4</v>
          </cell>
          <cell r="D7">
            <v>7.8706742403013832E-6</v>
          </cell>
        </row>
      </sheetData>
      <sheetData sheetId="5">
        <row r="7">
          <cell r="A7">
            <v>5.5538811803278632E-7</v>
          </cell>
          <cell r="B7">
            <v>9.2053824254494112E-7</v>
          </cell>
          <cell r="C7">
            <v>-5.1209099400000057E-4</v>
          </cell>
          <cell r="D7">
            <v>9.8802210252251153E-6</v>
          </cell>
        </row>
      </sheetData>
      <sheetData sheetId="6">
        <row r="7">
          <cell r="A7">
            <v>-6.9863433519553047E-8</v>
          </cell>
          <cell r="B7">
            <v>1.01686027488414E-6</v>
          </cell>
          <cell r="C7">
            <v>-7.1893396249999946E-4</v>
          </cell>
          <cell r="D7">
            <v>1.4762777463993712E-5</v>
          </cell>
        </row>
      </sheetData>
      <sheetData sheetId="7">
        <row r="7">
          <cell r="A7">
            <v>-3.3467359044943824E-7</v>
          </cell>
          <cell r="B7">
            <v>8.2524119792625772E-6</v>
          </cell>
          <cell r="C7">
            <v>-9.9846149250000038E-4</v>
          </cell>
          <cell r="D7">
            <v>2.0594813023720406E-5</v>
          </cell>
        </row>
      </sheetData>
      <sheetData sheetId="8">
        <row r="7">
          <cell r="A7">
            <v>-3.0468068249999983E-7</v>
          </cell>
          <cell r="B7">
            <v>9.5204313572983528E-7</v>
          </cell>
          <cell r="C7">
            <v>-1.4033980599999999E-3</v>
          </cell>
          <cell r="D7">
            <v>3.0166277937615162E-5</v>
          </cell>
        </row>
      </sheetData>
      <sheetData sheetId="9">
        <row r="7">
          <cell r="A7">
            <v>-9.1972650099999974E-7</v>
          </cell>
          <cell r="B7">
            <v>1.1066882132406813E-5</v>
          </cell>
          <cell r="C7">
            <v>-1.961760754999999E-3</v>
          </cell>
          <cell r="D7">
            <v>3.4944046420185136E-5</v>
          </cell>
        </row>
      </sheetData>
      <sheetData sheetId="10">
        <row r="7">
          <cell r="A7">
            <v>-4.3407682299465204E-7</v>
          </cell>
          <cell r="B7">
            <v>1.9138129838102965E-5</v>
          </cell>
          <cell r="C7">
            <v>-2.7705220700000011E-3</v>
          </cell>
          <cell r="D7">
            <v>5.4445652236541453E-5</v>
          </cell>
        </row>
      </sheetData>
      <sheetData sheetId="11">
        <row r="7">
          <cell r="A7">
            <v>-6.6822595611111128E-7</v>
          </cell>
          <cell r="B7">
            <v>1.1700861384993244E-6</v>
          </cell>
          <cell r="C7">
            <v>-3.9302801699999997E-3</v>
          </cell>
          <cell r="D7">
            <v>7.6870043277263339E-5</v>
          </cell>
        </row>
      </sheetData>
      <sheetData sheetId="12">
        <row r="7">
          <cell r="A7">
            <v>-1.0052309636842113E-6</v>
          </cell>
          <cell r="B7">
            <v>1.3857586192686844E-6</v>
          </cell>
          <cell r="C7">
            <v>-5.6489022799999997E-3</v>
          </cell>
          <cell r="D7">
            <v>1.1838634803407792E-4</v>
          </cell>
        </row>
      </sheetData>
      <sheetData sheetId="13">
        <row r="7">
          <cell r="A7">
            <v>-1.4827156957894735E-6</v>
          </cell>
          <cell r="B7">
            <v>1.9230397258704569E-6</v>
          </cell>
          <cell r="C7">
            <v>-8.1297571649999994E-3</v>
          </cell>
          <cell r="D7">
            <v>1.734418743205542E-4</v>
          </cell>
        </row>
      </sheetData>
      <sheetData sheetId="14">
        <row r="7">
          <cell r="A7">
            <v>-1.75402546031746E-6</v>
          </cell>
          <cell r="B7">
            <v>2.4036998316487712E-6</v>
          </cell>
          <cell r="C7">
            <v>-1.1884302399999998E-2</v>
          </cell>
          <cell r="D7">
            <v>2.2410837912539342E-4</v>
          </cell>
        </row>
      </sheetData>
      <sheetData sheetId="15">
        <row r="7">
          <cell r="A7">
            <v>-2.4719287235294122E-6</v>
          </cell>
          <cell r="B7">
            <v>3.1913815765950725E-6</v>
          </cell>
          <cell r="C7">
            <v>-1.7961428950000004E-2</v>
          </cell>
          <cell r="D7">
            <v>3.3817380408488726E-4</v>
          </cell>
        </row>
      </sheetData>
      <sheetData sheetId="16">
        <row r="7">
          <cell r="A7">
            <v>-1.9925757043010755E-6</v>
          </cell>
          <cell r="B7">
            <v>3.4062839218591217E-6</v>
          </cell>
          <cell r="C7">
            <v>-2.5743564399999998E-2</v>
          </cell>
          <cell r="D7">
            <v>6.7814278145745556E-4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98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3492</v>
      </c>
      <c r="G6" s="14">
        <v>700</v>
      </c>
      <c r="H6" s="15">
        <v>0.71234953703703707</v>
      </c>
      <c r="I6" s="16">
        <v>992.93</v>
      </c>
      <c r="J6" s="17">
        <v>28.64</v>
      </c>
      <c r="K6" s="18">
        <v>429</v>
      </c>
      <c r="L6" s="12">
        <f>SQRT(K6)</f>
        <v>20.71231517720798</v>
      </c>
      <c r="M6" s="14">
        <v>1643316</v>
      </c>
      <c r="N6" s="23">
        <f>SQRT(M6)</f>
        <v>1281.9188741882226</v>
      </c>
      <c r="O6" s="41">
        <f>'[1]700uA'!A7*10^(-6)</f>
        <v>-1.9925757043010754E-12</v>
      </c>
      <c r="P6" s="41">
        <f>'[1]700uA'!B7*10^(-6)</f>
        <v>3.4062839218591214E-12</v>
      </c>
      <c r="Q6" s="41">
        <f>'[1]700uA'!C7*10^(-6)</f>
        <v>-2.5743564399999999E-8</v>
      </c>
      <c r="R6" s="41">
        <f>'[1]700uA'!D7*10^(-6)</f>
        <v>6.7814278145745551E-10</v>
      </c>
    </row>
    <row r="7" spans="1:18">
      <c r="A7" s="9" t="s">
        <v>3</v>
      </c>
      <c r="B7" s="11">
        <v>4.5</v>
      </c>
      <c r="C7"/>
      <c r="D7"/>
      <c r="E7" s="58"/>
      <c r="F7" s="13">
        <v>3443</v>
      </c>
      <c r="G7" s="14">
        <v>690</v>
      </c>
      <c r="H7" s="15">
        <v>0.71650462962962969</v>
      </c>
      <c r="I7" s="16">
        <v>992.93</v>
      </c>
      <c r="J7" s="17">
        <v>28.64</v>
      </c>
      <c r="K7" s="18">
        <v>403</v>
      </c>
      <c r="L7" s="12">
        <f t="shared" ref="L7:L21" si="0">SQRT(K7)</f>
        <v>20.074859899884732</v>
      </c>
      <c r="M7" s="36">
        <v>1602063</v>
      </c>
      <c r="N7" s="23">
        <f t="shared" ref="N7:N20" si="1">SQRT(M7)</f>
        <v>1265.7262737258795</v>
      </c>
      <c r="O7" s="41">
        <f>'[1]690uA'!A7*10^(-6)</f>
        <v>-2.4719287235294122E-12</v>
      </c>
      <c r="P7" s="41">
        <f>'[1]690uA'!B7*10^(-6)</f>
        <v>3.1913815765950726E-12</v>
      </c>
      <c r="Q7" s="41">
        <f>'[1]690uA'!C7*10^(-6)</f>
        <v>-1.7961428950000001E-8</v>
      </c>
      <c r="R7" s="41">
        <f>'[1]690uA'!D7*10^(-6)</f>
        <v>3.3817380408488722E-10</v>
      </c>
    </row>
    <row r="8" spans="1:18">
      <c r="A8" s="9" t="s">
        <v>28</v>
      </c>
      <c r="B8" s="11">
        <v>100</v>
      </c>
      <c r="C8"/>
      <c r="D8"/>
      <c r="E8" s="58"/>
      <c r="F8" s="13">
        <v>3393</v>
      </c>
      <c r="G8" s="14">
        <v>680</v>
      </c>
      <c r="H8" s="15">
        <v>0.71998842592592593</v>
      </c>
      <c r="I8" s="16">
        <v>992.92</v>
      </c>
      <c r="J8" s="17">
        <v>28.64</v>
      </c>
      <c r="K8" s="18">
        <v>303</v>
      </c>
      <c r="L8" s="12">
        <f t="shared" si="0"/>
        <v>17.406895185529212</v>
      </c>
      <c r="M8" s="36">
        <v>1572752</v>
      </c>
      <c r="N8" s="23">
        <f t="shared" si="1"/>
        <v>1254.0940953532952</v>
      </c>
      <c r="O8" s="41">
        <f>'[1]680uA'!A7*10^(-6)</f>
        <v>-1.7540254603174599E-12</v>
      </c>
      <c r="P8" s="41">
        <f>'[1]680uA'!B7*10^(-6)</f>
        <v>2.403699831648771E-12</v>
      </c>
      <c r="Q8" s="41">
        <f>'[1]680uA'!C7*10^(-6)</f>
        <v>-1.1884302399999998E-8</v>
      </c>
      <c r="R8" s="41">
        <f>'[1]680uA'!D7*10^(-6)</f>
        <v>2.2410837912539341E-10</v>
      </c>
    </row>
    <row r="9" spans="1:18" ht="15" customHeight="1">
      <c r="A9" s="9" t="s">
        <v>29</v>
      </c>
      <c r="B9" s="11">
        <v>100</v>
      </c>
      <c r="C9" s="4"/>
      <c r="D9" s="6"/>
      <c r="E9" s="58"/>
      <c r="F9" s="13">
        <v>3343</v>
      </c>
      <c r="G9" s="14">
        <v>670</v>
      </c>
      <c r="H9" s="15">
        <v>0.72483796296296299</v>
      </c>
      <c r="I9" s="16">
        <v>992.93</v>
      </c>
      <c r="J9" s="17">
        <v>28.65</v>
      </c>
      <c r="K9" s="18">
        <v>243</v>
      </c>
      <c r="L9" s="12">
        <f t="shared" si="0"/>
        <v>15.588457268119896</v>
      </c>
      <c r="M9" s="14">
        <v>1550841</v>
      </c>
      <c r="N9" s="23">
        <f t="shared" si="1"/>
        <v>1245.3276677244428</v>
      </c>
      <c r="O9" s="41">
        <f>'[1]670uA'!A7*10^(-6)</f>
        <v>-1.4827156957894735E-12</v>
      </c>
      <c r="P9" s="41">
        <f>'[1]670uA'!B7*10^(-6)</f>
        <v>1.9230397258704566E-12</v>
      </c>
      <c r="Q9" s="41">
        <f>'[1]670uA'!C7*10^(-6)</f>
        <v>-8.1297571649999991E-9</v>
      </c>
      <c r="R9" s="41">
        <f>'[1]670uA'!D7*10^(-6)</f>
        <v>1.7344187432055418E-10</v>
      </c>
    </row>
    <row r="10" spans="1:18">
      <c r="A10" s="43" t="s">
        <v>23</v>
      </c>
      <c r="B10" s="44"/>
      <c r="C10" s="4"/>
      <c r="D10" s="6"/>
      <c r="E10" s="58"/>
      <c r="F10" s="13">
        <v>3293</v>
      </c>
      <c r="G10" s="14">
        <v>660</v>
      </c>
      <c r="H10" s="15">
        <v>0.72832175925925924</v>
      </c>
      <c r="I10" s="16">
        <v>992.92</v>
      </c>
      <c r="J10" s="17">
        <v>28.64</v>
      </c>
      <c r="K10" s="18">
        <v>196</v>
      </c>
      <c r="L10" s="12">
        <f t="shared" si="0"/>
        <v>14</v>
      </c>
      <c r="M10" s="14">
        <v>1522555</v>
      </c>
      <c r="N10" s="23">
        <f t="shared" si="1"/>
        <v>1233.9185548487387</v>
      </c>
      <c r="O10" s="41">
        <f>'[1]660uA'!A7*10^(-6)</f>
        <v>-1.0052309636842113E-12</v>
      </c>
      <c r="P10" s="41">
        <f>'[1]660uA'!B7*10^(-6)</f>
        <v>1.3857586192686844E-12</v>
      </c>
      <c r="Q10" s="41">
        <f>'[1]660uA'!C7*10^(-6)</f>
        <v>-5.6489022799999996E-9</v>
      </c>
      <c r="R10" s="41">
        <f>'[1]660uA'!D7*10^(-6)</f>
        <v>1.1838634803407791E-10</v>
      </c>
    </row>
    <row r="11" spans="1:18">
      <c r="A11" s="45"/>
      <c r="B11" s="46"/>
      <c r="C11" s="4"/>
      <c r="D11" s="6"/>
      <c r="E11" s="58"/>
      <c r="F11" s="13">
        <v>3243</v>
      </c>
      <c r="G11" s="14">
        <v>650</v>
      </c>
      <c r="H11" s="15">
        <v>0.73318287037037033</v>
      </c>
      <c r="I11" s="16">
        <v>992.93</v>
      </c>
      <c r="J11" s="17">
        <v>28.64</v>
      </c>
      <c r="K11" s="18">
        <v>170</v>
      </c>
      <c r="L11" s="12">
        <f t="shared" si="0"/>
        <v>13.038404810405298</v>
      </c>
      <c r="M11" s="14">
        <v>1476910</v>
      </c>
      <c r="N11" s="23">
        <f t="shared" si="1"/>
        <v>1215.281860310603</v>
      </c>
      <c r="O11" s="41">
        <f>'[1]650uA'!A7*10^(-6)</f>
        <v>-6.6822595611111127E-13</v>
      </c>
      <c r="P11" s="41">
        <f>'[1]650uA'!B7*10^(-6)</f>
        <v>1.1700861384993244E-12</v>
      </c>
      <c r="Q11" s="41">
        <f>'[1]650uA'!C7*10^(-6)</f>
        <v>-3.9302801699999999E-9</v>
      </c>
      <c r="R11" s="41">
        <f>'[1]650uA'!D7*10^(-6)</f>
        <v>7.6870043277263336E-11</v>
      </c>
    </row>
    <row r="12" spans="1:18">
      <c r="A12" s="9" t="s">
        <v>57</v>
      </c>
      <c r="B12" s="11" t="s">
        <v>100</v>
      </c>
      <c r="C12" s="4"/>
      <c r="D12" s="6"/>
      <c r="E12" s="58"/>
      <c r="F12" s="13">
        <v>3193</v>
      </c>
      <c r="G12" s="14">
        <v>640</v>
      </c>
      <c r="H12" s="15">
        <v>0.73734953703703709</v>
      </c>
      <c r="I12" s="16">
        <v>992.92</v>
      </c>
      <c r="J12" s="17">
        <v>28.65</v>
      </c>
      <c r="K12" s="18">
        <v>163</v>
      </c>
      <c r="L12" s="12">
        <f t="shared" si="0"/>
        <v>12.767145334803704</v>
      </c>
      <c r="M12" s="14">
        <v>1392636</v>
      </c>
      <c r="N12" s="23">
        <f t="shared" si="1"/>
        <v>1180.0999957630709</v>
      </c>
      <c r="O12" s="41">
        <f>'[1]640uA'!A7*10^(-6)</f>
        <v>-4.34076822994652E-13</v>
      </c>
      <c r="P12" s="41">
        <f>'[1]640uA'!B7*10^(-6)</f>
        <v>1.9138129838102964E-11</v>
      </c>
      <c r="Q12" s="41">
        <f>'[1]640uA'!C7*10^(-6)</f>
        <v>-2.7705220700000008E-9</v>
      </c>
      <c r="R12" s="41">
        <f>'[1]640uA'!D7*10^(-6)</f>
        <v>5.4445652236541454E-11</v>
      </c>
    </row>
    <row r="13" spans="1:18">
      <c r="A13" s="9" t="s">
        <v>45</v>
      </c>
      <c r="B13" s="11">
        <v>4.2</v>
      </c>
      <c r="C13" s="4"/>
      <c r="D13" s="6"/>
      <c r="E13" s="58"/>
      <c r="F13" s="13">
        <v>3143</v>
      </c>
      <c r="G13" s="14">
        <v>630</v>
      </c>
      <c r="H13" s="15">
        <v>0.74289351851851848</v>
      </c>
      <c r="I13" s="16">
        <v>992.92</v>
      </c>
      <c r="J13" s="17">
        <v>28.65</v>
      </c>
      <c r="K13" s="18">
        <v>129</v>
      </c>
      <c r="L13" s="12">
        <f t="shared" si="0"/>
        <v>11.357816691600547</v>
      </c>
      <c r="M13" s="14">
        <v>1172474</v>
      </c>
      <c r="N13" s="23">
        <f t="shared" si="1"/>
        <v>1082.8083856343189</v>
      </c>
      <c r="O13" s="41">
        <f>'[1]630uA'!A7*10^(-6)</f>
        <v>-9.1972650099999972E-13</v>
      </c>
      <c r="P13" s="41">
        <f>'[1]630uA'!B7*10^(-6)</f>
        <v>1.1066882132406812E-11</v>
      </c>
      <c r="Q13" s="41">
        <f>'[1]630uA'!C7*10^(-6)</f>
        <v>-1.961760754999999E-9</v>
      </c>
      <c r="R13" s="41">
        <f>'[1]630uA'!D7*10^(-6)</f>
        <v>3.4944046420185133E-11</v>
      </c>
    </row>
    <row r="14" spans="1:18">
      <c r="A14" s="9" t="s">
        <v>54</v>
      </c>
      <c r="B14" s="11" t="s">
        <v>96</v>
      </c>
      <c r="C14" s="4"/>
      <c r="D14" s="6"/>
      <c r="E14" s="58"/>
      <c r="F14" s="13">
        <v>3094</v>
      </c>
      <c r="G14" s="14">
        <v>620</v>
      </c>
      <c r="H14" s="15">
        <v>0.74706018518518524</v>
      </c>
      <c r="I14" s="16">
        <v>992.92</v>
      </c>
      <c r="J14" s="17">
        <v>28.65</v>
      </c>
      <c r="K14" s="18">
        <v>99</v>
      </c>
      <c r="L14" s="12">
        <f t="shared" si="0"/>
        <v>9.9498743710661994</v>
      </c>
      <c r="M14" s="14">
        <v>654218</v>
      </c>
      <c r="N14" s="23">
        <f t="shared" si="1"/>
        <v>808.83743731358038</v>
      </c>
      <c r="O14" s="41">
        <f>'[1]620uA'!A7*10^(-6)</f>
        <v>-3.0468068249999982E-13</v>
      </c>
      <c r="P14" s="41">
        <f>'[1]620uA'!B7*10^(-6)</f>
        <v>9.5204313572983515E-13</v>
      </c>
      <c r="Q14" s="41">
        <f>'[1]620uA'!C7*10^(-6)</f>
        <v>-1.4033980599999998E-9</v>
      </c>
      <c r="R14" s="41">
        <f>'[1]620uA'!D7*10^(-6)</f>
        <v>3.0166277937615164E-11</v>
      </c>
    </row>
    <row r="15" spans="1:18">
      <c r="A15" s="9" t="s">
        <v>55</v>
      </c>
      <c r="B15" s="11" t="s">
        <v>97</v>
      </c>
      <c r="C15" s="4"/>
      <c r="D15" s="6"/>
      <c r="E15" s="58"/>
      <c r="F15" s="13">
        <v>3043</v>
      </c>
      <c r="G15" s="14">
        <v>610</v>
      </c>
      <c r="H15" s="15">
        <v>0.75194444444444442</v>
      </c>
      <c r="I15" s="16">
        <v>992.92</v>
      </c>
      <c r="J15" s="17">
        <v>28.64</v>
      </c>
      <c r="K15" s="18">
        <v>123</v>
      </c>
      <c r="L15" s="12">
        <f t="shared" si="0"/>
        <v>11.090536506409418</v>
      </c>
      <c r="M15" s="14">
        <v>403568</v>
      </c>
      <c r="N15" s="23">
        <f t="shared" si="1"/>
        <v>635.27002132951304</v>
      </c>
      <c r="O15" s="41">
        <f>'[1]610uA'!A7*10^(-6)</f>
        <v>-3.3467359044943821E-13</v>
      </c>
      <c r="P15" s="41">
        <f>'[1]610uA'!B7*10^(-6)</f>
        <v>8.2524119792625775E-12</v>
      </c>
      <c r="Q15" s="41">
        <f>'[1]610uA'!C7*10^(-6)</f>
        <v>-9.9846149250000027E-10</v>
      </c>
      <c r="R15" s="41">
        <f>'[1]610uA'!D7*10^(-6)</f>
        <v>2.0594813023720405E-11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2993</v>
      </c>
      <c r="G16" s="14">
        <v>600</v>
      </c>
      <c r="H16" s="15">
        <v>0.75609953703703703</v>
      </c>
      <c r="I16" s="16">
        <v>992.92</v>
      </c>
      <c r="J16" s="17">
        <v>28.64</v>
      </c>
      <c r="K16" s="18">
        <v>267</v>
      </c>
      <c r="L16" s="12">
        <f t="shared" si="0"/>
        <v>16.340134638368191</v>
      </c>
      <c r="M16" s="14">
        <v>177007</v>
      </c>
      <c r="N16" s="23">
        <f t="shared" si="1"/>
        <v>420.72199847405176</v>
      </c>
      <c r="O16" s="41">
        <f>'[1]600uA'!A7*10^(-6)</f>
        <v>-6.9863433519553043E-14</v>
      </c>
      <c r="P16" s="41">
        <f>'[1]600uA'!B7*10^(-6)</f>
        <v>1.0168602748841399E-12</v>
      </c>
      <c r="Q16" s="41">
        <f>'[1]600uA'!C7*10^(-6)</f>
        <v>-7.1893396249999942E-10</v>
      </c>
      <c r="R16" s="41">
        <f>'[1]600uA'!D7*10^(-6)</f>
        <v>1.4762777463993713E-11</v>
      </c>
    </row>
    <row r="17" spans="1:20">
      <c r="A17" s="9" t="s">
        <v>62</v>
      </c>
      <c r="B17" s="11">
        <v>4.99</v>
      </c>
      <c r="C17" s="4"/>
      <c r="D17" s="6"/>
      <c r="E17" s="58"/>
      <c r="F17" s="13">
        <v>2944</v>
      </c>
      <c r="G17" s="14">
        <v>590</v>
      </c>
      <c r="H17" s="15">
        <v>0.76234953703703701</v>
      </c>
      <c r="I17" s="16">
        <v>992.92</v>
      </c>
      <c r="J17" s="17">
        <v>28.64</v>
      </c>
      <c r="K17" s="18">
        <v>130</v>
      </c>
      <c r="L17" s="12">
        <f t="shared" si="0"/>
        <v>11.401754250991379</v>
      </c>
      <c r="M17" s="14">
        <v>36674</v>
      </c>
      <c r="N17" s="23">
        <f t="shared" si="1"/>
        <v>191.50456913609136</v>
      </c>
      <c r="O17" s="41">
        <f>'[1]590uA'!A7*10^(-6)</f>
        <v>5.5538811803278629E-13</v>
      </c>
      <c r="P17" s="41">
        <f>'[1]590uA'!B7*10^(-6)</f>
        <v>9.2053824254494106E-13</v>
      </c>
      <c r="Q17" s="41">
        <f>'[1]590uA'!C7*10^(-6)</f>
        <v>-5.120909940000005E-10</v>
      </c>
      <c r="R17" s="41">
        <f>'[1]590uA'!D7*10^(-6)</f>
        <v>9.8802210252251142E-12</v>
      </c>
    </row>
    <row r="18" spans="1:20" ht="14" customHeight="1">
      <c r="A18" s="9" t="s">
        <v>63</v>
      </c>
      <c r="B18" s="11">
        <v>4.6900000000000004</v>
      </c>
      <c r="C18" s="4"/>
      <c r="D18" s="6"/>
      <c r="E18" s="58"/>
      <c r="F18" s="13">
        <v>2895</v>
      </c>
      <c r="G18" s="14">
        <v>580</v>
      </c>
      <c r="H18" s="15">
        <v>0.77</v>
      </c>
      <c r="I18" s="16">
        <v>992.92</v>
      </c>
      <c r="J18" s="17">
        <v>28.64</v>
      </c>
      <c r="K18" s="18">
        <v>115</v>
      </c>
      <c r="L18" s="12">
        <f t="shared" si="0"/>
        <v>10.723805294763608</v>
      </c>
      <c r="M18" s="14">
        <v>5271</v>
      </c>
      <c r="N18" s="23">
        <f t="shared" si="1"/>
        <v>72.601652873746616</v>
      </c>
      <c r="O18" s="41">
        <f>'[1]580uA'!A7*10^(-6)</f>
        <v>3.5583980749999998E-13</v>
      </c>
      <c r="P18" s="41">
        <f>'[1]580uA'!B7*10^(-6)</f>
        <v>8.5031985745400336E-13</v>
      </c>
      <c r="Q18" s="41">
        <f>'[1]580uA'!C7*10^(-6)</f>
        <v>-3.7069867099999993E-10</v>
      </c>
      <c r="R18" s="41">
        <f>'[1]580uA'!D7*10^(-6)</f>
        <v>7.8706742403013825E-12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58"/>
      <c r="F19" s="13">
        <v>2844</v>
      </c>
      <c r="G19" s="14">
        <v>570</v>
      </c>
      <c r="H19" s="15">
        <v>0.77762731481481484</v>
      </c>
      <c r="I19" s="16">
        <v>992.92</v>
      </c>
      <c r="J19" s="17">
        <v>28.64</v>
      </c>
      <c r="K19" s="18">
        <v>121</v>
      </c>
      <c r="L19" s="12">
        <f t="shared" si="0"/>
        <v>11</v>
      </c>
      <c r="M19" s="14">
        <v>948</v>
      </c>
      <c r="N19" s="23">
        <f t="shared" si="1"/>
        <v>30.789608636681304</v>
      </c>
      <c r="O19" s="41">
        <f>'[1]570uA'!A7*10^(-6)</f>
        <v>1.2549036502732244E-13</v>
      </c>
      <c r="P19" s="41">
        <f>'[1]570uA'!B7*10^(-6)</f>
        <v>1.1475562371939606E-11</v>
      </c>
      <c r="Q19" s="41">
        <f>'[1]570uA'!C7*10^(-6)</f>
        <v>-2.6740053699999997E-10</v>
      </c>
      <c r="R19" s="41">
        <f>'[1]570uA'!D7*10^(-6)</f>
        <v>5.1648811431187555E-12</v>
      </c>
    </row>
    <row r="20" spans="1:20">
      <c r="A20" s="9" t="s">
        <v>65</v>
      </c>
      <c r="B20" s="11">
        <v>0.56999999999999995</v>
      </c>
      <c r="C20" s="4"/>
      <c r="D20" s="6"/>
      <c r="E20" s="58"/>
      <c r="F20" s="13">
        <v>2794</v>
      </c>
      <c r="G20" s="14">
        <v>560</v>
      </c>
      <c r="H20" s="15">
        <v>0.78457175925925926</v>
      </c>
      <c r="I20" s="16">
        <v>992.92</v>
      </c>
      <c r="J20" s="17">
        <v>28.64</v>
      </c>
      <c r="K20" s="18">
        <v>79</v>
      </c>
      <c r="L20" s="12">
        <f t="shared" si="0"/>
        <v>8.8881944173155887</v>
      </c>
      <c r="M20" s="14">
        <v>216</v>
      </c>
      <c r="N20" s="23">
        <f t="shared" si="1"/>
        <v>14.696938456699069</v>
      </c>
      <c r="O20" s="41">
        <f>'[1]560uA'!A7*10^(-6)</f>
        <v>6.8826554054054085E-14</v>
      </c>
      <c r="P20" s="41">
        <f>'[1]560uA'!B7*10^(-6)</f>
        <v>8.5372330636457701E-12</v>
      </c>
      <c r="Q20" s="41">
        <f>'[1]560uA'!C7*10^(-6)</f>
        <v>-1.9237745999999992E-10</v>
      </c>
      <c r="R20" s="41">
        <f>'[1]560uA'!D7*10^(-6)</f>
        <v>3.9431598576796351E-12</v>
      </c>
    </row>
    <row r="21" spans="1:20">
      <c r="A21" s="9" t="s">
        <v>66</v>
      </c>
      <c r="B21" s="11">
        <v>0.44</v>
      </c>
      <c r="C21" s="4"/>
      <c r="D21" s="6"/>
      <c r="E21" s="59"/>
      <c r="F21" s="13">
        <v>2743</v>
      </c>
      <c r="G21" s="14">
        <v>550</v>
      </c>
      <c r="H21" s="15">
        <v>0.79013888888888895</v>
      </c>
      <c r="I21" s="16">
        <v>992.92</v>
      </c>
      <c r="J21" s="17">
        <v>28.58</v>
      </c>
      <c r="K21" s="18">
        <v>53</v>
      </c>
      <c r="L21" s="12">
        <f t="shared" si="0"/>
        <v>7.2801098892805181</v>
      </c>
      <c r="M21" s="14">
        <v>58</v>
      </c>
      <c r="N21" s="23">
        <f>SQRT(M21)</f>
        <v>7.6157731058639087</v>
      </c>
      <c r="O21" s="41">
        <f>'[1]550uA'!A7*10^(-6)</f>
        <v>7.5033306499999878E-14</v>
      </c>
      <c r="P21" s="41">
        <f>'[1]550uA'!B7*10^(-6)</f>
        <v>8.1300080270908752E-13</v>
      </c>
      <c r="Q21" s="41">
        <f>'[1]550uA'!C7*10^(-6)</f>
        <v>-1.3963245099999962E-10</v>
      </c>
      <c r="R21" s="41">
        <f>'[1]550uA'!D7*10^(-6)</f>
        <v>2.7765052323605709E-12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0.49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3492</v>
      </c>
      <c r="G30" s="29">
        <f>E30*'Data Summary'!$B$18</f>
        <v>3283.0000000000005</v>
      </c>
      <c r="H30" s="31">
        <f>(M6-K6)/$B$42</f>
        <v>27381.45</v>
      </c>
      <c r="I30" s="32">
        <f>(1/$B$42)*SQRT(N6^2+L6^2)</f>
        <v>21.368103175839764</v>
      </c>
      <c r="J30" s="33">
        <f>Q6-O6</f>
        <v>-2.5741571824295696E-8</v>
      </c>
      <c r="K30" s="33">
        <f>SQRT(P6^2+R6^2)</f>
        <v>6.7815133621707967E-10</v>
      </c>
      <c r="L30" s="32">
        <f>ABS(J30)/($H$30*$F$24*$L$24)</f>
        <v>16960.553020771851</v>
      </c>
      <c r="M30" s="33">
        <f>SQRT( ( 1 / ($H$30*$F$24*$L$24 ) )^2 * (K30^2+J30^2*( ($I$30/$H$30)^2+($F$25/$F$24)^2)))</f>
        <v>469.07394782913752</v>
      </c>
    </row>
    <row r="31" spans="1:20">
      <c r="A31" s="9" t="s">
        <v>27</v>
      </c>
      <c r="B31" s="11">
        <v>200</v>
      </c>
      <c r="E31" s="42">
        <f t="shared" ref="E31:E45" si="2">G7</f>
        <v>690</v>
      </c>
      <c r="F31" s="42">
        <f t="shared" ref="F31:F45" si="3">F7</f>
        <v>3443</v>
      </c>
      <c r="G31" s="42">
        <f>E31*'Data Summary'!$B$18</f>
        <v>3236.1000000000004</v>
      </c>
      <c r="H31" s="31">
        <f>(M7-K7)/$B$42</f>
        <v>26694.333333333332</v>
      </c>
      <c r="I31" s="32">
        <f t="shared" ref="I31:I45" si="4">(1/$B$42)*SQRT(N7^2+L7^2)</f>
        <v>21.098091014223169</v>
      </c>
      <c r="J31" s="33">
        <f t="shared" ref="J31:J45" si="5">Q7-O7</f>
        <v>-1.7958957021276473E-8</v>
      </c>
      <c r="K31" s="33">
        <f t="shared" ref="K31:K45" si="6">SQRT(P7^2+R7^2)</f>
        <v>3.3818886245057079E-10</v>
      </c>
      <c r="L31" s="32">
        <f>ABS(J31)/($H$30*$F$24*$L$24)</f>
        <v>11832.760051957564</v>
      </c>
      <c r="M31" s="33">
        <f t="shared" ref="M31:M45" si="7">SQRT( ( 1 / ($H$30*$F$24*$L$24 ) )^2 * (K31^2+J31^2*( ($I$30/$H$30)^2+($F$25/$F$24)^2)))</f>
        <v>244.07430552735053</v>
      </c>
    </row>
    <row r="32" spans="1:20">
      <c r="A32" s="43" t="s">
        <v>52</v>
      </c>
      <c r="B32" s="44"/>
      <c r="E32" s="42">
        <f t="shared" si="2"/>
        <v>680</v>
      </c>
      <c r="F32" s="42">
        <f t="shared" si="3"/>
        <v>3393</v>
      </c>
      <c r="G32" s="42">
        <f>E32*'Data Summary'!$B$18</f>
        <v>3189.2000000000003</v>
      </c>
      <c r="H32" s="31">
        <f t="shared" ref="H32:H45" si="8">(M8-K8)/$B$42</f>
        <v>26207.483333333334</v>
      </c>
      <c r="I32" s="32">
        <f t="shared" si="4"/>
        <v>20.903581564464549</v>
      </c>
      <c r="J32" s="33">
        <f t="shared" si="5"/>
        <v>-1.188254837453968E-8</v>
      </c>
      <c r="K32" s="33">
        <f t="shared" si="6"/>
        <v>2.2412126933223394E-10</v>
      </c>
      <c r="L32" s="32">
        <f t="shared" ref="L32:L45" si="9">ABS(J32)/($H$30*$F$24*$L$24)</f>
        <v>7829.1486279035998</v>
      </c>
      <c r="M32" s="33">
        <f t="shared" si="7"/>
        <v>161.70751180479783</v>
      </c>
    </row>
    <row r="33" spans="1:14">
      <c r="A33" s="45"/>
      <c r="B33" s="46"/>
      <c r="E33" s="42">
        <f t="shared" si="2"/>
        <v>670</v>
      </c>
      <c r="F33" s="42">
        <f t="shared" si="3"/>
        <v>3343</v>
      </c>
      <c r="G33" s="42">
        <f>E33*'Data Summary'!$B$18</f>
        <v>3142.3</v>
      </c>
      <c r="H33" s="31">
        <f t="shared" si="8"/>
        <v>25843.3</v>
      </c>
      <c r="I33" s="32">
        <f t="shared" si="4"/>
        <v>20.757087143110102</v>
      </c>
      <c r="J33" s="33">
        <f t="shared" si="5"/>
        <v>-8.1282744493042094E-9</v>
      </c>
      <c r="K33" s="33">
        <f t="shared" si="6"/>
        <v>1.7345253486073414E-10</v>
      </c>
      <c r="L33" s="32">
        <f t="shared" si="9"/>
        <v>5355.5404738219049</v>
      </c>
      <c r="M33" s="33">
        <f t="shared" si="7"/>
        <v>122.85436732820355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3293</v>
      </c>
      <c r="G34" s="42">
        <f>E34*'Data Summary'!$B$18</f>
        <v>3095.4</v>
      </c>
      <c r="H34" s="31">
        <f t="shared" si="8"/>
        <v>25372.65</v>
      </c>
      <c r="I34" s="32">
        <f t="shared" si="4"/>
        <v>20.566632901106804</v>
      </c>
      <c r="J34" s="33">
        <f t="shared" si="5"/>
        <v>-5.6478970490363154E-9</v>
      </c>
      <c r="K34" s="33">
        <f t="shared" si="6"/>
        <v>1.183944581802573E-10</v>
      </c>
      <c r="L34" s="32">
        <f t="shared" si="9"/>
        <v>3721.2745985321044</v>
      </c>
      <c r="M34" s="33">
        <f t="shared" si="7"/>
        <v>84.061944997326862</v>
      </c>
    </row>
    <row r="35" spans="1:14">
      <c r="A35" s="9" t="s">
        <v>20</v>
      </c>
      <c r="B35" s="11" t="s">
        <v>80</v>
      </c>
      <c r="E35" s="42">
        <f t="shared" si="2"/>
        <v>650</v>
      </c>
      <c r="F35" s="42">
        <f t="shared" si="3"/>
        <v>3243</v>
      </c>
      <c r="G35" s="42">
        <f>E35*'Data Summary'!$B$18</f>
        <v>3048.5000000000005</v>
      </c>
      <c r="H35" s="31">
        <f t="shared" si="8"/>
        <v>24612.333333333332</v>
      </c>
      <c r="I35" s="32">
        <f t="shared" si="4"/>
        <v>20.255863348670179</v>
      </c>
      <c r="J35" s="33">
        <f t="shared" si="5"/>
        <v>-3.9296119440438891E-9</v>
      </c>
      <c r="K35" s="33">
        <f t="shared" si="6"/>
        <v>7.6878948061350626E-11</v>
      </c>
      <c r="L35" s="32">
        <f t="shared" si="9"/>
        <v>2589.1345013015057</v>
      </c>
      <c r="M35" s="33">
        <f t="shared" si="7"/>
        <v>55.143634860181848</v>
      </c>
      <c r="N35" s="3"/>
    </row>
    <row r="36" spans="1:14">
      <c r="A36" s="9" t="s">
        <v>21</v>
      </c>
      <c r="B36" s="11" t="s">
        <v>80</v>
      </c>
      <c r="E36" s="42">
        <f t="shared" si="2"/>
        <v>640</v>
      </c>
      <c r="F36" s="42">
        <f t="shared" si="3"/>
        <v>3193</v>
      </c>
      <c r="G36" s="42">
        <f>E36*'Data Summary'!$B$18</f>
        <v>3001.6000000000004</v>
      </c>
      <c r="H36" s="31">
        <f t="shared" si="8"/>
        <v>23207.883333333335</v>
      </c>
      <c r="I36" s="32">
        <f t="shared" si="4"/>
        <v>19.669484261441909</v>
      </c>
      <c r="J36" s="33">
        <f t="shared" si="5"/>
        <v>-2.7700879931770062E-9</v>
      </c>
      <c r="K36" s="33">
        <f t="shared" si="6"/>
        <v>5.7711325241779874E-11</v>
      </c>
      <c r="L36" s="32">
        <f t="shared" si="9"/>
        <v>1825.1497849924931</v>
      </c>
      <c r="M36" s="33">
        <f t="shared" si="7"/>
        <v>41.011233451899656</v>
      </c>
      <c r="N36" s="3"/>
    </row>
    <row r="37" spans="1:14">
      <c r="A37" s="9" t="s">
        <v>22</v>
      </c>
      <c r="B37" s="11" t="s">
        <v>80</v>
      </c>
      <c r="E37" s="42">
        <f t="shared" si="2"/>
        <v>630</v>
      </c>
      <c r="F37" s="42">
        <f t="shared" si="3"/>
        <v>3143</v>
      </c>
      <c r="G37" s="42">
        <f>E37*'Data Summary'!$B$18</f>
        <v>2954.7000000000003</v>
      </c>
      <c r="H37" s="31">
        <f t="shared" si="8"/>
        <v>19539.083333333332</v>
      </c>
      <c r="I37" s="32">
        <f t="shared" si="4"/>
        <v>18.047799188697649</v>
      </c>
      <c r="J37" s="33">
        <f t="shared" si="5"/>
        <v>-1.9608410284989992E-9</v>
      </c>
      <c r="K37" s="33">
        <f t="shared" si="6"/>
        <v>3.6654634909498671E-11</v>
      </c>
      <c r="L37" s="32">
        <f t="shared" si="9"/>
        <v>1291.9548369526192</v>
      </c>
      <c r="M37" s="33">
        <f t="shared" si="7"/>
        <v>26.486615698418095</v>
      </c>
    </row>
    <row r="38" spans="1:14">
      <c r="A38" s="43" t="s">
        <v>11</v>
      </c>
      <c r="B38" s="44"/>
      <c r="E38" s="42">
        <f t="shared" si="2"/>
        <v>620</v>
      </c>
      <c r="F38" s="42">
        <f t="shared" si="3"/>
        <v>3094</v>
      </c>
      <c r="G38" s="42">
        <f>E38*'Data Summary'!$B$18</f>
        <v>2907.8</v>
      </c>
      <c r="H38" s="31">
        <f t="shared" si="8"/>
        <v>10901.983333333334</v>
      </c>
      <c r="I38" s="32">
        <f t="shared" si="4"/>
        <v>13.481643899103041</v>
      </c>
      <c r="J38" s="33">
        <f t="shared" si="5"/>
        <v>-1.4030933793174998E-9</v>
      </c>
      <c r="K38" s="33">
        <f t="shared" si="6"/>
        <v>3.018129736677563E-11</v>
      </c>
      <c r="L38" s="32">
        <f t="shared" si="9"/>
        <v>924.46723204943646</v>
      </c>
      <c r="M38" s="33">
        <f t="shared" si="7"/>
        <v>21.354231717153684</v>
      </c>
    </row>
    <row r="39" spans="1:14">
      <c r="A39" s="47"/>
      <c r="B39" s="48"/>
      <c r="E39" s="42">
        <f t="shared" si="2"/>
        <v>610</v>
      </c>
      <c r="F39" s="42">
        <f t="shared" si="3"/>
        <v>3043</v>
      </c>
      <c r="G39" s="42">
        <f>E39*'Data Summary'!$B$18</f>
        <v>2860.9</v>
      </c>
      <c r="H39" s="31">
        <f t="shared" si="8"/>
        <v>6724.083333333333</v>
      </c>
      <c r="I39" s="32">
        <f t="shared" si="4"/>
        <v>10.589447053028259</v>
      </c>
      <c r="J39" s="33">
        <f t="shared" si="5"/>
        <v>-9.981268189095508E-10</v>
      </c>
      <c r="K39" s="33">
        <f t="shared" si="6"/>
        <v>2.2186676789404043E-11</v>
      </c>
      <c r="L39" s="32">
        <f t="shared" si="9"/>
        <v>657.64371146877158</v>
      </c>
      <c r="M39" s="33">
        <f t="shared" si="7"/>
        <v>15.631411573480078</v>
      </c>
      <c r="N39" s="3"/>
    </row>
    <row r="40" spans="1:14">
      <c r="A40" s="45"/>
      <c r="B40" s="46"/>
      <c r="E40" s="42">
        <f t="shared" si="2"/>
        <v>600</v>
      </c>
      <c r="F40" s="42">
        <f t="shared" si="3"/>
        <v>2993</v>
      </c>
      <c r="G40" s="42">
        <f>E40*'Data Summary'!$B$18</f>
        <v>2814.0000000000005</v>
      </c>
      <c r="H40" s="31">
        <f t="shared" si="8"/>
        <v>2945.6666666666665</v>
      </c>
      <c r="I40" s="32">
        <f t="shared" si="4"/>
        <v>7.0173198429156542</v>
      </c>
      <c r="J40" s="33">
        <f t="shared" si="5"/>
        <v>-7.1886409906647984E-10</v>
      </c>
      <c r="K40" s="33">
        <f t="shared" si="6"/>
        <v>1.4797756697217252E-11</v>
      </c>
      <c r="L40" s="32">
        <f t="shared" si="9"/>
        <v>473.64367452646837</v>
      </c>
      <c r="M40" s="33">
        <f t="shared" si="7"/>
        <v>10.533619550897154</v>
      </c>
      <c r="N40" s="3"/>
    </row>
    <row r="41" spans="1:14">
      <c r="A41" s="9" t="s">
        <v>56</v>
      </c>
      <c r="B41" s="11" t="s">
        <v>104</v>
      </c>
      <c r="E41" s="42">
        <f t="shared" si="2"/>
        <v>590</v>
      </c>
      <c r="F41" s="42">
        <f t="shared" si="3"/>
        <v>2944</v>
      </c>
      <c r="G41" s="42">
        <f>E41*'Data Summary'!$B$18</f>
        <v>2767.1000000000004</v>
      </c>
      <c r="H41" s="31">
        <f t="shared" si="8"/>
        <v>609.06666666666672</v>
      </c>
      <c r="I41" s="32">
        <f t="shared" si="4"/>
        <v>3.19739477283199</v>
      </c>
      <c r="J41" s="33">
        <f t="shared" si="5"/>
        <v>-5.1264638211803327E-10</v>
      </c>
      <c r="K41" s="33">
        <f t="shared" si="6"/>
        <v>9.923011547070181E-12</v>
      </c>
      <c r="L41" s="32">
        <f t="shared" si="9"/>
        <v>337.77137636223824</v>
      </c>
      <c r="M41" s="33">
        <f t="shared" si="7"/>
        <v>7.1295413595519497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2895</v>
      </c>
      <c r="G42" s="42">
        <f>E42*'Data Summary'!$B$18</f>
        <v>2720.2000000000003</v>
      </c>
      <c r="H42" s="31">
        <f t="shared" si="8"/>
        <v>85.933333333333337</v>
      </c>
      <c r="I42" s="32">
        <f t="shared" si="4"/>
        <v>1.2231562087939181</v>
      </c>
      <c r="J42" s="33">
        <f t="shared" si="5"/>
        <v>-3.7105451080749992E-10</v>
      </c>
      <c r="K42" s="33">
        <f t="shared" si="6"/>
        <v>7.9164737640520443E-12</v>
      </c>
      <c r="L42" s="32">
        <f t="shared" si="9"/>
        <v>244.47962024631929</v>
      </c>
      <c r="M42" s="33">
        <f t="shared" si="7"/>
        <v>5.607297623875124</v>
      </c>
      <c r="N42" s="3"/>
    </row>
    <row r="43" spans="1:14">
      <c r="A43" s="43" t="s">
        <v>12</v>
      </c>
      <c r="B43" s="44"/>
      <c r="E43" s="42">
        <f t="shared" si="2"/>
        <v>570</v>
      </c>
      <c r="F43" s="42">
        <f t="shared" si="3"/>
        <v>2844</v>
      </c>
      <c r="G43" s="42">
        <f>E43*'Data Summary'!$B$18</f>
        <v>2673.3</v>
      </c>
      <c r="H43" s="31">
        <f t="shared" si="8"/>
        <v>13.783333333333333</v>
      </c>
      <c r="I43" s="32">
        <f t="shared" si="4"/>
        <v>0.54492609080906051</v>
      </c>
      <c r="J43" s="33">
        <f t="shared" si="5"/>
        <v>-2.6752602736502728E-10</v>
      </c>
      <c r="K43" s="33">
        <f t="shared" si="6"/>
        <v>1.2584296920162838E-11</v>
      </c>
      <c r="L43" s="32">
        <f t="shared" si="9"/>
        <v>176.26698954251415</v>
      </c>
      <c r="M43" s="33">
        <f t="shared" si="7"/>
        <v>8.4232300906929414</v>
      </c>
      <c r="N43" s="3"/>
    </row>
    <row r="44" spans="1:14">
      <c r="A44" s="45"/>
      <c r="B44" s="46"/>
      <c r="E44" s="42">
        <f t="shared" si="2"/>
        <v>560</v>
      </c>
      <c r="F44" s="42">
        <f t="shared" si="3"/>
        <v>2794</v>
      </c>
      <c r="G44" s="42">
        <f>E44*'Data Summary'!$B$18</f>
        <v>2626.4</v>
      </c>
      <c r="H44" s="31">
        <f t="shared" si="8"/>
        <v>2.2833333333333332</v>
      </c>
      <c r="I44" s="32">
        <f t="shared" si="4"/>
        <v>0.28625940062196109</v>
      </c>
      <c r="J44" s="33">
        <f t="shared" si="5"/>
        <v>-1.9244628655405398E-10</v>
      </c>
      <c r="K44" s="33">
        <f t="shared" si="6"/>
        <v>9.4038746294398574E-12</v>
      </c>
      <c r="L44" s="32">
        <f t="shared" si="9"/>
        <v>126.79860690053219</v>
      </c>
      <c r="M44" s="33">
        <f t="shared" si="7"/>
        <v>6.2872678910156496</v>
      </c>
      <c r="N44" s="3"/>
    </row>
    <row r="45" spans="1:14">
      <c r="A45" s="9" t="s">
        <v>13</v>
      </c>
      <c r="B45" s="11" t="s">
        <v>105</v>
      </c>
      <c r="E45" s="42">
        <f t="shared" si="2"/>
        <v>550</v>
      </c>
      <c r="F45" s="42">
        <f t="shared" si="3"/>
        <v>2743</v>
      </c>
      <c r="G45" s="42">
        <f>E45*'Data Summary'!$B$18</f>
        <v>2579.5</v>
      </c>
      <c r="H45" s="31">
        <f t="shared" si="8"/>
        <v>8.3333333333333329E-2</v>
      </c>
      <c r="I45" s="32">
        <f t="shared" si="4"/>
        <v>0.17559422921421231</v>
      </c>
      <c r="J45" s="33">
        <f t="shared" si="5"/>
        <v>-1.3970748430649962E-10</v>
      </c>
      <c r="K45" s="33">
        <f t="shared" si="6"/>
        <v>2.8930868653621943E-12</v>
      </c>
      <c r="L45" s="32">
        <f t="shared" si="9"/>
        <v>92.050175146748998</v>
      </c>
      <c r="M45" s="33">
        <f t="shared" si="7"/>
        <v>2.0576602528989341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301.78874999999999</v>
      </c>
      <c r="H48" s="34" t="s">
        <v>87</v>
      </c>
      <c r="I48" s="34">
        <v>964.4</v>
      </c>
      <c r="L48" s="35" t="str">
        <f>CONCATENATE(E30,",",L30,",",M30)</f>
        <v>700,16960.5530207719,469.073947829138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1.576190026614829E-2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690,11832.7600519576,244.074305527351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992.92250000000001</v>
      </c>
      <c r="L50" s="35" t="str">
        <f t="shared" si="10"/>
        <v>680,7829.1486279036,161.707511804798</v>
      </c>
    </row>
    <row r="51" spans="1:14">
      <c r="A51"/>
      <c r="B51"/>
      <c r="E51" s="8" t="s">
        <v>91</v>
      </c>
      <c r="F51" s="30">
        <f>_xlfn.STDEV.P(I6:I21)</f>
        <v>4.3301270189182554E-3</v>
      </c>
      <c r="H51"/>
      <c r="I51"/>
      <c r="L51" s="35" t="str">
        <f t="shared" si="10"/>
        <v>670,5355.5404738219,122.854367328204</v>
      </c>
    </row>
    <row r="52" spans="1:14">
      <c r="E52" s="8" t="s">
        <v>78</v>
      </c>
      <c r="F52" s="30">
        <f>EXP(INDEX(LINEST(LN(L30:L45),E30:E45),1,2))</f>
        <v>4.6119662933006828E-7</v>
      </c>
      <c r="L52" s="35" t="str">
        <f t="shared" si="10"/>
        <v>660,3721.2745985321,84.0619449973269</v>
      </c>
    </row>
    <row r="53" spans="1:14">
      <c r="E53" s="8" t="s">
        <v>79</v>
      </c>
      <c r="F53" s="30">
        <f>INDEX(LINEST(LN(L30:L45),E30:E45),1)</f>
        <v>3.4619083107431094E-2</v>
      </c>
      <c r="L53" s="35" t="str">
        <f t="shared" si="10"/>
        <v>650,2589.13450130151,55.1436348601818</v>
      </c>
      <c r="N53" s="3"/>
    </row>
    <row r="54" spans="1:14">
      <c r="L54" s="35" t="str">
        <f t="shared" si="10"/>
        <v>640,1825.14978499249,41.0112334518997</v>
      </c>
      <c r="N54" s="3"/>
    </row>
    <row r="55" spans="1:14">
      <c r="L55" s="35" t="str">
        <f t="shared" si="10"/>
        <v>630,1291.95483695262,26.4866156984181</v>
      </c>
      <c r="N55" s="3"/>
    </row>
    <row r="56" spans="1:14">
      <c r="L56" s="35" t="str">
        <f t="shared" si="10"/>
        <v>620,924.467232049436,21.3542317171537</v>
      </c>
      <c r="N56" s="3"/>
    </row>
    <row r="57" spans="1:14">
      <c r="L57" s="35" t="str">
        <f t="shared" si="10"/>
        <v>610,657.643711468772,15.6314115734801</v>
      </c>
      <c r="N57" s="3"/>
    </row>
    <row r="58" spans="1:14">
      <c r="L58" s="35" t="str">
        <f t="shared" si="10"/>
        <v>600,473.643674526468,10.5336195508972</v>
      </c>
      <c r="N58" s="3"/>
    </row>
    <row r="59" spans="1:14">
      <c r="L59" s="35" t="str">
        <f t="shared" si="10"/>
        <v>590,337.771376362238,7.12954135955195</v>
      </c>
      <c r="N59" s="3"/>
    </row>
    <row r="60" spans="1:14">
      <c r="L60" s="35" t="str">
        <f t="shared" si="10"/>
        <v>580,244.479620246319,5.60729762387512</v>
      </c>
    </row>
    <row r="61" spans="1:14">
      <c r="L61" s="35" t="str">
        <f t="shared" si="10"/>
        <v>570,176.266989542514,8.42323009069294</v>
      </c>
    </row>
    <row r="62" spans="1:14">
      <c r="L62" s="35" t="str">
        <f t="shared" si="10"/>
        <v>560,126.798606900532,6.28726789101565</v>
      </c>
    </row>
    <row r="63" spans="1:14">
      <c r="L63" s="35" t="str">
        <f t="shared" si="10"/>
        <v>550,92.050175146749,2.05766025289893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2018-07-13T06:57:55Z</dcterms:modified>
</cp:coreProperties>
</file>