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7250\OneDrive\Desktop\Synthanalytics data analysis document\"/>
    </mc:Choice>
  </mc:AlternateContent>
  <xr:revisionPtr revIDLastSave="0" documentId="13_ncr:1_{96A38E16-8FCF-4641-8679-56F9132E2384}" xr6:coauthVersionLast="47" xr6:coauthVersionMax="47" xr10:uidLastSave="{00000000-0000-0000-0000-000000000000}"/>
  <bookViews>
    <workbookView xWindow="-120" yWindow="-120" windowWidth="19800" windowHeight="11760" xr2:uid="{DA4AF02C-0F34-435E-A9B3-55FCEC1EE92D}"/>
  </bookViews>
  <sheets>
    <sheet name="SCHOOL SUPPLIES" sheetId="1" r:id="rId1"/>
    <sheet name="CAT OR DOG" sheetId="2" r:id="rId2"/>
    <sheet name="VACATION" sheetId="3" r:id="rId3"/>
    <sheet name="PRINTER" sheetId="4" r:id="rId4"/>
    <sheet name="CELL PHONES" sheetId="5" r:id="rId5"/>
    <sheet name="CAR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6" l="1"/>
  <c r="H18" i="6"/>
  <c r="G18" i="6"/>
  <c r="G20" i="6" s="1"/>
  <c r="G22" i="6" s="1"/>
  <c r="G24" i="6" s="1"/>
  <c r="D18" i="6"/>
  <c r="D20" i="6" s="1"/>
  <c r="D22" i="6" s="1"/>
  <c r="D24" i="6" s="1"/>
  <c r="C18" i="6"/>
  <c r="B18" i="6"/>
  <c r="I12" i="6"/>
  <c r="I20" i="6" s="1"/>
  <c r="I22" i="6" s="1"/>
  <c r="I24" i="6" s="1"/>
  <c r="H12" i="6"/>
  <c r="H20" i="6" s="1"/>
  <c r="H22" i="6" s="1"/>
  <c r="H24" i="6" s="1"/>
  <c r="G12" i="6"/>
  <c r="D12" i="6"/>
  <c r="C12" i="6"/>
  <c r="C20" i="6" s="1"/>
  <c r="C22" i="6" s="1"/>
  <c r="C24" i="6" s="1"/>
  <c r="B12" i="6"/>
  <c r="B20" i="6" s="1"/>
  <c r="B22" i="6" s="1"/>
  <c r="B24" i="6" s="1"/>
  <c r="D4" i="6"/>
  <c r="C4" i="6"/>
  <c r="B4" i="6"/>
  <c r="I3" i="6"/>
  <c r="H3" i="6"/>
  <c r="G3" i="6"/>
  <c r="K15" i="5"/>
  <c r="C15" i="5"/>
  <c r="K13" i="5"/>
  <c r="J13" i="5"/>
  <c r="J15" i="5" s="1"/>
  <c r="I13" i="5"/>
  <c r="I15" i="5" s="1"/>
  <c r="D13" i="5"/>
  <c r="D15" i="5" s="1"/>
  <c r="C13" i="5"/>
  <c r="B13" i="5"/>
  <c r="B15" i="5" s="1"/>
  <c r="I19" i="4"/>
  <c r="J19" i="4"/>
  <c r="H19" i="4"/>
  <c r="I17" i="4"/>
  <c r="J17" i="4"/>
  <c r="H17" i="4"/>
  <c r="I14" i="4"/>
  <c r="J14" i="4"/>
  <c r="H14" i="4"/>
  <c r="I6" i="4"/>
  <c r="J6" i="4"/>
  <c r="H6" i="4"/>
  <c r="H11" i="4"/>
  <c r="C19" i="4"/>
  <c r="D19" i="4"/>
  <c r="B19" i="4"/>
  <c r="C6" i="4"/>
  <c r="D6" i="4"/>
  <c r="B6" i="4"/>
  <c r="B14" i="4" s="1"/>
  <c r="B17" i="4" s="1"/>
  <c r="B11" i="4"/>
  <c r="D14" i="4"/>
  <c r="D17" i="4" s="1"/>
  <c r="C14" i="4"/>
  <c r="C17" i="4" s="1"/>
  <c r="J30" i="3"/>
  <c r="K30" i="3"/>
  <c r="I30" i="3"/>
  <c r="K27" i="3"/>
  <c r="J27" i="3"/>
  <c r="I27" i="3"/>
  <c r="K21" i="3"/>
  <c r="J21" i="3"/>
  <c r="I21" i="3"/>
  <c r="K19" i="3"/>
  <c r="J19" i="3"/>
  <c r="I19" i="3"/>
  <c r="C27" i="3"/>
  <c r="D27" i="3"/>
  <c r="B27" i="3"/>
  <c r="D19" i="3"/>
  <c r="D21" i="3" s="1"/>
  <c r="D30" i="3" s="1"/>
  <c r="C19" i="3"/>
  <c r="C21" i="3" s="1"/>
  <c r="C30" i="3" s="1"/>
  <c r="B19" i="3"/>
  <c r="B21" i="3" s="1"/>
  <c r="B30" i="3" l="1"/>
  <c r="C18" i="2"/>
  <c r="B18" i="2"/>
  <c r="B16" i="2"/>
  <c r="C16" i="2"/>
  <c r="C15" i="2"/>
  <c r="B15" i="2"/>
  <c r="C9" i="2"/>
  <c r="B9" i="2"/>
  <c r="M19" i="1"/>
  <c r="N19" i="1"/>
  <c r="L19" i="1"/>
  <c r="L14" i="1"/>
  <c r="M14" i="1"/>
  <c r="N14" i="1"/>
  <c r="L15" i="1"/>
  <c r="M15" i="1"/>
  <c r="N15" i="1"/>
  <c r="L16" i="1"/>
  <c r="M16" i="1"/>
  <c r="N16" i="1"/>
  <c r="L17" i="1"/>
  <c r="M17" i="1"/>
  <c r="N17" i="1"/>
  <c r="L13" i="1"/>
  <c r="M13" i="1"/>
  <c r="N1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M3" i="1"/>
  <c r="N3" i="1"/>
  <c r="L3" i="1"/>
  <c r="I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1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<sst xmlns="http://schemas.openxmlformats.org/spreadsheetml/2006/main" count="223" uniqueCount="109">
  <si>
    <t>Liquid Paper</t>
  </si>
  <si>
    <t>Compass</t>
  </si>
  <si>
    <t>Protractor</t>
  </si>
  <si>
    <t>Planner Book</t>
  </si>
  <si>
    <t>Stapler</t>
  </si>
  <si>
    <t>8 Color Markers</t>
  </si>
  <si>
    <t xml:space="preserve">USB Stick 5gb </t>
  </si>
  <si>
    <t>2 inch binder</t>
  </si>
  <si>
    <t>10 No. 2 Pencils</t>
  </si>
  <si>
    <t>Eraser</t>
  </si>
  <si>
    <t>Clear tape</t>
  </si>
  <si>
    <t>8 oz Glue</t>
  </si>
  <si>
    <t>100 page notebook</t>
  </si>
  <si>
    <t>TI-35 Calculator</t>
  </si>
  <si>
    <t>Ball Point Pen</t>
  </si>
  <si>
    <t>Walt-Mart</t>
  </si>
  <si>
    <t>Dollar Trap</t>
  </si>
  <si>
    <t>Office Repo</t>
  </si>
  <si>
    <t xml:space="preserve">  </t>
  </si>
  <si>
    <t>Susan</t>
  </si>
  <si>
    <t>Total</t>
  </si>
  <si>
    <t>Tim</t>
  </si>
  <si>
    <t>Dollar  Trap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</si>
  <si>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</si>
  <si>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</si>
  <si>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</si>
  <si>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</si>
  <si>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</si>
  <si>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</si>
  <si>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</si>
  <si>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</si>
  <si>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Intial Toal</t>
  </si>
  <si>
    <t>Monthly</t>
  </si>
  <si>
    <t>Food</t>
  </si>
  <si>
    <t>Litter</t>
  </si>
  <si>
    <t>Treats</t>
  </si>
  <si>
    <t>Subtotal</t>
  </si>
  <si>
    <t>Monthly Total</t>
  </si>
  <si>
    <t>One Year Costs</t>
  </si>
  <si>
    <t>s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</si>
  <si>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</si>
  <si>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</si>
  <si>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</si>
  <si>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</si>
  <si>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</si>
  <si>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</si>
  <si>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</si>
  <si>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</si>
  <si>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</si>
  <si>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</si>
  <si>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</si>
  <si>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</si>
  <si>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</si>
  <si>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</si>
  <si>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</si>
  <si>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</si>
  <si>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</si>
  <si>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</si>
  <si>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</si>
  <si>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</si>
  <si>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Caribbean Cruise</t>
  </si>
  <si>
    <t>Car  Rental per day</t>
  </si>
  <si>
    <t>Food per day</t>
  </si>
  <si>
    <t>Number of days</t>
  </si>
  <si>
    <t>TIM</t>
  </si>
  <si>
    <t>Epsilon</t>
  </si>
  <si>
    <t>HV</t>
  </si>
  <si>
    <t>Zero</t>
  </si>
  <si>
    <t>Purchase Price</t>
  </si>
  <si>
    <t>Cost of Set of Cartridges</t>
  </si>
  <si>
    <t>Pages cartridge can print</t>
  </si>
  <si>
    <t>Cost Per page</t>
  </si>
  <si>
    <t>Pages per year</t>
  </si>
  <si>
    <t>Printing Costs per year</t>
  </si>
  <si>
    <t>Years</t>
  </si>
  <si>
    <t>Total Printing Cost</t>
  </si>
  <si>
    <t>Total Cost</t>
  </si>
  <si>
    <t>Expected Pages Per day</t>
  </si>
  <si>
    <t>Days in Week</t>
  </si>
  <si>
    <t>Weeks in Year</t>
  </si>
  <si>
    <t>Total Pages in Year</t>
  </si>
  <si>
    <t>X-Mobile</t>
  </si>
  <si>
    <t>Veritium</t>
  </si>
  <si>
    <t>ABC</t>
  </si>
  <si>
    <t>Initial Costs</t>
  </si>
  <si>
    <t>Phone</t>
  </si>
  <si>
    <t>Monthly Costs</t>
  </si>
  <si>
    <t>Plan Fee</t>
  </si>
  <si>
    <t>Phone Rent</t>
  </si>
  <si>
    <t>Taxes</t>
  </si>
  <si>
    <t>2 GB of Extra Data</t>
  </si>
  <si>
    <t>0 GB of Extra Data</t>
  </si>
  <si>
    <t>Total Monthly</t>
  </si>
  <si>
    <t>2 years Total</t>
  </si>
  <si>
    <t>Spark</t>
  </si>
  <si>
    <t>Mustang</t>
  </si>
  <si>
    <t>Escalade</t>
  </si>
  <si>
    <t>Initial Cost</t>
  </si>
  <si>
    <t>Price</t>
  </si>
  <si>
    <t>Yearly Cost</t>
  </si>
  <si>
    <t>Insurance</t>
  </si>
  <si>
    <t>Gas Cost</t>
  </si>
  <si>
    <t>Miles</t>
  </si>
  <si>
    <t>MPG</t>
  </si>
  <si>
    <t>Price per gal</t>
  </si>
  <si>
    <t>Car Life Span</t>
  </si>
  <si>
    <t>Total Annual Costs</t>
  </si>
  <si>
    <t>Total Lifetime</t>
  </si>
  <si>
    <t>Avg Cost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</si>
</sst>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_-&quot;$&quot;* #,##0.00_-;\-&quot;$&quot;* #,##0.00_-;_-&quot;$&quot;* &quot;-&quot;??_-;_-@_-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2" applyFont="1"/>
    <xf numFmtId="0" fontId="0" fillId="0" borderId="0" xfId="2" applyNumberFormat="1" applyFont="1"/>
    <xf numFmtId="44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3" borderId="0" xfId="0" applyFill="1"/>
    <xf numFmtId="165" fontId="0" fillId="3" borderId="0" xfId="0" applyNumberFormat="1" applyFill="1"/>
    <xf numFmtId="0" fontId="2" fillId="4" borderId="0" xfId="0" applyFont="1" applyFill="1"/>
    <xf numFmtId="0" fontId="0" fillId="4" borderId="0" xfId="0" applyFill="1"/>
    <xf numFmtId="44" fontId="0" fillId="4" borderId="0" xfId="2" applyFont="1" applyFill="1"/>
    <xf numFmtId="0" fontId="2" fillId="5" borderId="0" xfId="0" applyFont="1" applyFill="1"/>
    <xf numFmtId="0" fontId="0" fillId="5" borderId="0" xfId="0" applyFill="1"/>
    <xf numFmtId="44" fontId="0" fillId="5" borderId="0" xfId="2" applyFont="1" applyFill="1"/>
    <xf numFmtId="165" fontId="0" fillId="5" borderId="0" xfId="0" applyNumberFormat="1" applyFill="1"/>
    <xf numFmtId="0" fontId="3" fillId="2" borderId="0" xfId="0" applyFont="1" applyFill="1"/>
    <xf numFmtId="0" fontId="0" fillId="2" borderId="0" xfId="2" applyNumberFormat="1" applyFont="1" applyFill="1"/>
    <xf numFmtId="0" fontId="3" fillId="6" borderId="0" xfId="0" applyFont="1" applyFill="1"/>
    <xf numFmtId="0" fontId="0" fillId="6" borderId="0" xfId="2" applyNumberFormat="1" applyFont="1" applyFill="1"/>
    <xf numFmtId="0" fontId="0" fillId="6" borderId="0" xfId="0" applyFill="1"/>
    <xf numFmtId="0" fontId="5" fillId="2" borderId="0" xfId="0" applyFont="1" applyFill="1"/>
    <xf numFmtId="0" fontId="4" fillId="2" borderId="0" xfId="0" applyFont="1" applyFill="1"/>
    <xf numFmtId="44" fontId="0" fillId="2" borderId="0" xfId="2" applyFont="1" applyFill="1"/>
    <xf numFmtId="44" fontId="1" fillId="2" borderId="0" xfId="2" applyFont="1" applyFill="1"/>
    <xf numFmtId="44" fontId="0" fillId="6" borderId="0" xfId="2" applyFont="1" applyFill="1"/>
    <xf numFmtId="43" fontId="0" fillId="0" borderId="0" xfId="1" applyFont="1"/>
    <xf numFmtId="166" fontId="0" fillId="0" borderId="0" xfId="0" applyNumberFormat="1"/>
    <xf numFmtId="165" fontId="0" fillId="0" borderId="0" xfId="0" applyNumberFormat="1"/>
    <xf numFmtId="0" fontId="0" fillId="7" borderId="0" xfId="0" applyFill="1"/>
    <xf numFmtId="165" fontId="0" fillId="7" borderId="0" xfId="0" applyNumberFormat="1" applyFill="1"/>
    <xf numFmtId="44" fontId="0" fillId="3" borderId="0" xfId="2" applyFont="1" applyFill="1"/>
    <xf numFmtId="43" fontId="0" fillId="3" borderId="0" xfId="1" applyFont="1" applyFill="1"/>
    <xf numFmtId="0" fontId="0" fillId="8" borderId="0" xfId="0" applyFill="1"/>
    <xf numFmtId="44" fontId="0" fillId="8" borderId="0" xfId="2" applyFont="1" applyFill="1"/>
    <xf numFmtId="0" fontId="0" fillId="9" borderId="0" xfId="0" applyFill="1"/>
    <xf numFmtId="44" fontId="0" fillId="9" borderId="0" xfId="2" applyFont="1" applyFill="1"/>
    <xf numFmtId="44" fontId="0" fillId="7" borderId="0" xfId="2" applyFont="1" applyFill="1"/>
    <xf numFmtId="0" fontId="0" fillId="0" borderId="0" xfId="0" applyAlignment="1">
      <alignment wrapText="1"/>
    </xf>
    <xf numFmtId="0" fontId="0" fillId="10" borderId="0" xfId="0" applyFill="1"/>
    <xf numFmtId="44" fontId="0" fillId="10" borderId="0" xfId="2" applyFont="1" applyFill="1"/>
    <xf numFmtId="3" fontId="0" fillId="9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SUPPLIES'!$G$18:$I$18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B-4559-BBAE-54BB96939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076744"/>
        <c:axId val="444077824"/>
      </c:barChart>
      <c:catAx>
        <c:axId val="44407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7824"/>
        <c:crosses val="autoZero"/>
        <c:auto val="1"/>
        <c:lblAlgn val="ctr"/>
        <c:lblOffset val="100"/>
        <c:noMultiLvlLbl val="0"/>
      </c:catAx>
      <c:valAx>
        <c:axId val="4440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CARS!$B$23:$D$23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CARS!$B$24:$D$24</c:f>
              <c:numCache>
                <c:formatCode>_-"$"* #,##0.00_-;\-"$"* #,##0.00_-;_-"$"* "-"??_-;_-@_-</c:formatCode>
                <c:ptCount val="3"/>
                <c:pt idx="0">
                  <c:v>6825.4285714285706</c:v>
                </c:pt>
                <c:pt idx="1">
                  <c:v>12876.210526315788</c:v>
                </c:pt>
                <c:pt idx="2">
                  <c:v>20027.529411764706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5-48E0-BCDE-77CFDBF2B0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CARS!$B$23:$D$23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CARS!$B$25:$D$25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4B5-48E0-BCDE-77CFDBF2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91592"/>
        <c:axId val="526894832"/>
      </c:barChart>
      <c:catAx>
        <c:axId val="52689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94832"/>
        <c:crosses val="autoZero"/>
        <c:auto val="1"/>
        <c:lblAlgn val="ctr"/>
        <c:lblOffset val="100"/>
        <c:noMultiLvlLbl val="0"/>
      </c:catAx>
      <c:valAx>
        <c:axId val="526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9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CARS!$G$23:$I$23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CARS!$G$24:$I$24</c:f>
              <c:numCache>
                <c:formatCode>_-"$"* #,##0.00_-;\-"$"* #,##0.00_-;_-"$"* "-"??_-;_-@_-</c:formatCode>
                <c:ptCount val="3"/>
                <c:pt idx="0">
                  <c:v>7521.4285714285706</c:v>
                </c:pt>
                <c:pt idx="1">
                  <c:v>14364.210526315788</c:v>
                </c:pt>
                <c:pt idx="2">
                  <c:v>23483.529411764706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279-BD4D-D09568FE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23552"/>
        <c:axId val="663323192"/>
      </c:barChart>
      <c:catAx>
        <c:axId val="663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23192"/>
        <c:crosses val="autoZero"/>
        <c:auto val="1"/>
        <c:lblAlgn val="ctr"/>
        <c:lblOffset val="100"/>
        <c:noMultiLvlLbl val="0"/>
      </c:catAx>
      <c:valAx>
        <c:axId val="66332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SUPPLIES'!$L$18:$N$18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_("$"* #,##0.00_);_("$"* \(#,##0.00\);_("$"* "-"??_);_(@_)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C-49B6-AAB9-1F2DDD22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41568"/>
        <c:axId val="608343008"/>
      </c:barChart>
      <c:catAx>
        <c:axId val="6083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43008"/>
        <c:crosses val="autoZero"/>
        <c:auto val="1"/>
        <c:lblAlgn val="ctr"/>
        <c:lblOffset val="100"/>
        <c:noMultiLvlLbl val="0"/>
      </c:catAx>
      <c:valAx>
        <c:axId val="6083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916666666666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 OR DOG'!$A$18</c:f>
              <c:strCache>
                <c:ptCount val="1"/>
                <c:pt idx="0">
                  <c:v>One Year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_-"$"* #,##0.00_-;\-"$"* #,##0.00_-;_-"$"* "-"??_-;_-@_-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A-480F-9205-977AAD8A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835680"/>
        <c:axId val="613838560"/>
      </c:barChart>
      <c:catAx>
        <c:axId val="6138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38560"/>
        <c:crosses val="autoZero"/>
        <c:auto val="1"/>
        <c:lblAlgn val="ctr"/>
        <c:lblOffset val="100"/>
        <c:noMultiLvlLbl val="0"/>
      </c:catAx>
      <c:valAx>
        <c:axId val="613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3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VACATION!$B$29:$D$29</c:f>
              <c:strCache>
                <c:ptCount val="3"/>
                <c:pt idx="0">
                  <c:v> Chicago Museum </c:v>
                </c:pt>
                <c:pt idx="1">
                  <c:v> Orlando Theme Park </c:v>
                </c:pt>
                <c:pt idx="2">
                  <c:v> Miami Cruise </c:v>
                </c:pt>
              </c:strCache>
            </c:strRef>
          </c:cat>
          <c:val>
            <c:numRef>
              <c:f>VACATION!$B$30:$D$30</c:f>
              <c:numCache>
                <c:formatCode>_("$"* #,##0.00_);_("$"* \(#,##0.00\);_("$"* "-"??_);_(@_)</c:formatCode>
                <c:ptCount val="3"/>
                <c:pt idx="0">
                  <c:v>566</c:v>
                </c:pt>
                <c:pt idx="1">
                  <c:v>628</c:v>
                </c:pt>
                <c:pt idx="2">
                  <c:v>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C59-B001-E665BC96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513560"/>
        <c:axId val="424513200"/>
      </c:barChart>
      <c:catAx>
        <c:axId val="42451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13200"/>
        <c:crosses val="autoZero"/>
        <c:auto val="1"/>
        <c:lblAlgn val="ctr"/>
        <c:lblOffset val="100"/>
        <c:noMultiLvlLbl val="0"/>
      </c:catAx>
      <c:valAx>
        <c:axId val="424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1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VACATION!$I$29:$K$29</c:f>
              <c:strCache>
                <c:ptCount val="3"/>
                <c:pt idx="0">
                  <c:v> Chicago Museum </c:v>
                </c:pt>
                <c:pt idx="1">
                  <c:v> Orlando Theme Park </c:v>
                </c:pt>
                <c:pt idx="2">
                  <c:v> Miami Cruise </c:v>
                </c:pt>
              </c:strCache>
            </c:strRef>
          </c:cat>
          <c:val>
            <c:numRef>
              <c:f>VACATION!$I$30:$K$30</c:f>
              <c:numCache>
                <c:formatCode>_("$"* #,##0.00_);_("$"* \(#,##0.00\);_("$"* "-"??_);_(@_)</c:formatCode>
                <c:ptCount val="3"/>
                <c:pt idx="0">
                  <c:v>1003</c:v>
                </c:pt>
                <c:pt idx="1">
                  <c:v>1142</c:v>
                </c:pt>
                <c:pt idx="2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6-4243-B3BC-A2510C0A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077464"/>
        <c:axId val="535078184"/>
      </c:barChart>
      <c:catAx>
        <c:axId val="53507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8184"/>
        <c:crosses val="autoZero"/>
        <c:auto val="1"/>
        <c:lblAlgn val="ctr"/>
        <c:lblOffset val="100"/>
        <c:noMultiLvlLbl val="0"/>
      </c:catAx>
      <c:valAx>
        <c:axId val="5350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PRINTER!$B$18:$D$18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PRINTER!$B$19:$D$19</c:f>
              <c:numCache>
                <c:formatCode>_-"$"* #,##0.00_-;\-"$"* #,##0.00_-;_-"$"* "-"??_-;_-@_-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A-49FC-A2F2-FF170AF37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832832"/>
        <c:axId val="538834632"/>
      </c:barChart>
      <c:catAx>
        <c:axId val="5388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34632"/>
        <c:crosses val="autoZero"/>
        <c:auto val="1"/>
        <c:lblAlgn val="ctr"/>
        <c:lblOffset val="100"/>
        <c:noMultiLvlLbl val="0"/>
      </c:catAx>
      <c:valAx>
        <c:axId val="53883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3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PRINTER!$H$18:$J$18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PRINTER!$H$19:$J$19</c:f>
              <c:numCache>
                <c:formatCode>_-"$"* #,##0.00_-;\-"$"* #,##0.00_-;_-"$"* "-"??_-;_-@_-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4-4436-AD40-158E5612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189904"/>
        <c:axId val="661190264"/>
      </c:barChart>
      <c:catAx>
        <c:axId val="6611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90264"/>
        <c:crosses val="autoZero"/>
        <c:auto val="1"/>
        <c:lblAlgn val="ctr"/>
        <c:lblOffset val="100"/>
        <c:noMultiLvlLbl val="0"/>
      </c:catAx>
      <c:valAx>
        <c:axId val="66119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'CELL PHONES'!$A$15</c:f>
              <c:strCache>
                <c:ptCount val="1"/>
                <c:pt idx="0">
                  <c:v>2 years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PHONES'!$B$14:$D$14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PHONES'!$B$15:$D$15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A-4E36-846D-D96F6FDC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202856"/>
        <c:axId val="538835712"/>
      </c:barChart>
      <c:catAx>
        <c:axId val="52520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35712"/>
        <c:crosses val="autoZero"/>
        <c:auto val="1"/>
        <c:lblAlgn val="ctr"/>
        <c:lblOffset val="100"/>
        <c:noMultiLvlLbl val="0"/>
      </c:catAx>
      <c:valAx>
        <c:axId val="5388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0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87292213473315"/>
          <c:y val="0.13004629629629633"/>
          <c:w val="0.8156826334208223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'CELL PHONES'!$H$15</c:f>
              <c:strCache>
                <c:ptCount val="1"/>
                <c:pt idx="0">
                  <c:v>2 years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'CELL PHONES'!$B$14:$D$14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PHONES'!$I$15:$K$15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B-4530-9F2B-04CA2F7C3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43136"/>
        <c:axId val="525945296"/>
      </c:barChart>
      <c:dateAx>
        <c:axId val="5259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5296"/>
        <c:crosses val="autoZero"/>
        <c:auto val="0"/>
        <c:lblOffset val="100"/>
        <c:baseTimeUnit val="days"/>
      </c:dateAx>
      <c:valAx>
        <c:axId val="5259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20</xdr:row>
      <xdr:rowOff>47625</xdr:rowOff>
    </xdr:from>
    <xdr:to>
      <xdr:col>7</xdr:col>
      <xdr:colOff>85725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0FB9B-F81B-64A2-DAB1-C1282EED9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20</xdr:row>
      <xdr:rowOff>57150</xdr:rowOff>
    </xdr:from>
    <xdr:to>
      <xdr:col>16</xdr:col>
      <xdr:colOff>38100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862FB-21A1-76B4-69AB-BE583F569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1</xdr:row>
      <xdr:rowOff>142875</xdr:rowOff>
    </xdr:from>
    <xdr:to>
      <xdr:col>11</xdr:col>
      <xdr:colOff>223837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7F6EC-9C97-ACEC-8B73-CAD341E0A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30</xdr:row>
      <xdr:rowOff>123825</xdr:rowOff>
    </xdr:from>
    <xdr:to>
      <xdr:col>3</xdr:col>
      <xdr:colOff>514350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93264-D8A4-9242-022E-FB8A5EB11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31</xdr:row>
      <xdr:rowOff>19050</xdr:rowOff>
    </xdr:from>
    <xdr:to>
      <xdr:col>14</xdr:col>
      <xdr:colOff>123825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63CE1-A9E2-2172-2C3C-74DFD44CB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20</xdr:row>
      <xdr:rowOff>19050</xdr:rowOff>
    </xdr:from>
    <xdr:to>
      <xdr:col>5</xdr:col>
      <xdr:colOff>457200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97772-8763-2044-542B-76585846F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19</xdr:row>
      <xdr:rowOff>133350</xdr:rowOff>
    </xdr:from>
    <xdr:to>
      <xdr:col>11</xdr:col>
      <xdr:colOff>361950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EDB96-8A10-0741-0528-3B4E03BF5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16</xdr:row>
      <xdr:rowOff>57150</xdr:rowOff>
    </xdr:from>
    <xdr:to>
      <xdr:col>7</xdr:col>
      <xdr:colOff>47625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AD2F0-084C-F961-9E31-94A122DA6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16</xdr:row>
      <xdr:rowOff>19050</xdr:rowOff>
    </xdr:from>
    <xdr:to>
      <xdr:col>14</xdr:col>
      <xdr:colOff>200025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22A50-D167-E4FD-F5C5-2A4DBA119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25</xdr:row>
      <xdr:rowOff>114300</xdr:rowOff>
    </xdr:from>
    <xdr:to>
      <xdr:col>5</xdr:col>
      <xdr:colOff>1076325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1ECEC-13E6-0A7F-9966-81A1F0864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25</xdr:row>
      <xdr:rowOff>152400</xdr:rowOff>
    </xdr:from>
    <xdr:to>
      <xdr:col>12</xdr:col>
      <xdr:colOff>42862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38184-5FD4-FFC6-978B-A90044C9D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9E52-A786-4EB1-A6FC-75CC4937A7A4}">
  <dimension ref="A1:N19"/>
  <sheetViews>
    <sheetView tabSelected="1" workbookViewId="0">
      <selection activeCell="J10" sqref="J10"/>
    </sheetView>
  </sheetViews>
  <sheetFormatPr defaultRowHeight="15" x14ac:dyDescent="0.25"/>
  <cols>
    <col min="1" max="1" width="18" bestFit="1" customWidth="1"/>
    <col min="2" max="2" width="12.5703125" customWidth="1"/>
    <col min="3" max="3" width="12.7109375" customWidth="1"/>
    <col min="4" max="4" width="13.5703125" customWidth="1"/>
    <col min="6" max="6" width="11.42578125" customWidth="1"/>
    <col min="7" max="7" width="11.5703125" customWidth="1"/>
    <col min="8" max="8" width="12" customWidth="1"/>
    <col min="9" max="9" width="12.140625" customWidth="1"/>
    <col min="11" max="11" width="13.42578125" customWidth="1"/>
    <col min="12" max="12" width="11.7109375" customWidth="1"/>
    <col min="13" max="13" width="13" customWidth="1"/>
    <col min="14" max="14" width="12.85546875" customWidth="1"/>
  </cols>
  <sheetData>
    <row r="1" spans="1:14" x14ac:dyDescent="0.25">
      <c r="J1" s="6"/>
    </row>
    <row r="2" spans="1:14" x14ac:dyDescent="0.25">
      <c r="A2" s="7"/>
      <c r="B2" s="7" t="s">
        <v>15</v>
      </c>
      <c r="C2" s="7" t="s">
        <v>16</v>
      </c>
      <c r="D2" s="7" t="s">
        <v>17</v>
      </c>
      <c r="E2" s="7"/>
      <c r="F2" s="7" t="s">
        <v>19</v>
      </c>
      <c r="G2" s="7" t="s">
        <v>15</v>
      </c>
      <c r="H2" s="7" t="s">
        <v>16</v>
      </c>
      <c r="I2" s="7" t="s">
        <v>17</v>
      </c>
      <c r="J2" s="7"/>
      <c r="K2" s="7" t="s">
        <v>21</v>
      </c>
      <c r="L2" s="7" t="s">
        <v>15</v>
      </c>
      <c r="M2" s="7" t="s">
        <v>22</v>
      </c>
      <c r="N2" s="7" t="s">
        <v>17</v>
      </c>
    </row>
    <row r="3" spans="1:14" x14ac:dyDescent="0.25">
      <c r="A3" t="s">
        <v>14</v>
      </c>
      <c r="B3" s="1">
        <v>0.5</v>
      </c>
      <c r="C3" s="1">
        <v>0.4</v>
      </c>
      <c r="D3" s="1">
        <v>1.4</v>
      </c>
      <c r="E3" t="s">
        <v>18</v>
      </c>
      <c r="F3" s="2">
        <v>3</v>
      </c>
      <c r="G3" s="3">
        <f>F3*B3</f>
        <v>1.5</v>
      </c>
      <c r="H3" s="3">
        <f>F3*C3</f>
        <v>1.2000000000000002</v>
      </c>
      <c r="I3" s="3">
        <f>F3*D3</f>
        <v>4.1999999999999993</v>
      </c>
      <c r="K3" s="4">
        <v>5</v>
      </c>
      <c r="L3" s="1">
        <f>K3*B3</f>
        <v>2.5</v>
      </c>
      <c r="M3" s="1">
        <f>K3*C3</f>
        <v>2</v>
      </c>
      <c r="N3" s="1">
        <f>K3*D3</f>
        <v>7</v>
      </c>
    </row>
    <row r="4" spans="1:14" x14ac:dyDescent="0.25">
      <c r="A4" t="s">
        <v>13</v>
      </c>
      <c r="B4" s="1">
        <v>28</v>
      </c>
      <c r="C4" s="1">
        <v>33</v>
      </c>
      <c r="D4" s="1">
        <v>31</v>
      </c>
      <c r="F4" s="2">
        <v>1</v>
      </c>
      <c r="G4" s="3">
        <f t="shared" ref="G4:G17" si="0">F4*B4</f>
        <v>28</v>
      </c>
      <c r="H4" s="3">
        <f t="shared" ref="H4:H17" si="1">F4*C4</f>
        <v>33</v>
      </c>
      <c r="I4" s="3">
        <f t="shared" ref="I4:I17" si="2">F4*D4</f>
        <v>31</v>
      </c>
      <c r="K4" s="4">
        <v>1</v>
      </c>
      <c r="L4" s="1">
        <f t="shared" ref="L4:L12" si="3">K4*B4</f>
        <v>28</v>
      </c>
      <c r="M4" s="1">
        <f t="shared" ref="M4:M12" si="4">K4*C4</f>
        <v>33</v>
      </c>
      <c r="N4" s="1">
        <f t="shared" ref="N4:N12" si="5">K4*D4</f>
        <v>31</v>
      </c>
    </row>
    <row r="5" spans="1:14" x14ac:dyDescent="0.25">
      <c r="A5" t="s">
        <v>12</v>
      </c>
      <c r="B5" s="1">
        <v>1.8</v>
      </c>
      <c r="C5" s="1">
        <v>1</v>
      </c>
      <c r="D5" s="1">
        <v>2</v>
      </c>
      <c r="F5" s="2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K5" s="4">
        <v>4</v>
      </c>
      <c r="L5" s="1">
        <f t="shared" si="3"/>
        <v>7.2</v>
      </c>
      <c r="M5" s="1">
        <f t="shared" si="4"/>
        <v>4</v>
      </c>
      <c r="N5" s="1">
        <f t="shared" si="5"/>
        <v>8</v>
      </c>
    </row>
    <row r="6" spans="1:14" x14ac:dyDescent="0.25">
      <c r="A6" t="s">
        <v>11</v>
      </c>
      <c r="B6" s="1">
        <v>1.2</v>
      </c>
      <c r="C6" s="1">
        <v>0.8</v>
      </c>
      <c r="D6" s="1">
        <v>1.5</v>
      </c>
      <c r="F6" s="2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K6" s="4">
        <v>2</v>
      </c>
      <c r="L6" s="1">
        <f t="shared" si="3"/>
        <v>2.4</v>
      </c>
      <c r="M6" s="1">
        <f t="shared" si="4"/>
        <v>1.6</v>
      </c>
      <c r="N6" s="1">
        <f t="shared" si="5"/>
        <v>3</v>
      </c>
    </row>
    <row r="7" spans="1:14" x14ac:dyDescent="0.25">
      <c r="A7" t="s">
        <v>10</v>
      </c>
      <c r="B7" s="1">
        <v>2.4</v>
      </c>
      <c r="C7" s="1">
        <v>1.4</v>
      </c>
      <c r="D7" s="1">
        <v>2.4</v>
      </c>
      <c r="F7" s="2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K7" s="4">
        <v>2</v>
      </c>
      <c r="L7" s="1">
        <f t="shared" si="3"/>
        <v>4.8</v>
      </c>
      <c r="M7" s="1">
        <f t="shared" si="4"/>
        <v>2.8</v>
      </c>
      <c r="N7" s="1">
        <f t="shared" si="5"/>
        <v>4.8</v>
      </c>
    </row>
    <row r="8" spans="1:14" x14ac:dyDescent="0.25">
      <c r="A8" t="s">
        <v>9</v>
      </c>
      <c r="B8" s="1">
        <v>0.9</v>
      </c>
      <c r="C8" s="1">
        <v>0.2</v>
      </c>
      <c r="D8" s="1">
        <v>0.8</v>
      </c>
      <c r="F8" s="2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K8" s="4">
        <v>2</v>
      </c>
      <c r="L8" s="1">
        <f t="shared" si="3"/>
        <v>1.8</v>
      </c>
      <c r="M8" s="1">
        <f t="shared" si="4"/>
        <v>0.4</v>
      </c>
      <c r="N8" s="1">
        <f t="shared" si="5"/>
        <v>1.6</v>
      </c>
    </row>
    <row r="9" spans="1:14" x14ac:dyDescent="0.25">
      <c r="A9" t="s">
        <v>8</v>
      </c>
      <c r="B9" s="1">
        <v>0.99</v>
      </c>
      <c r="C9" s="1">
        <v>0.59</v>
      </c>
      <c r="D9" s="1">
        <v>2.59</v>
      </c>
      <c r="F9" s="2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  <c r="K9" s="4">
        <v>1</v>
      </c>
      <c r="L9" s="1">
        <f t="shared" si="3"/>
        <v>0.99</v>
      </c>
      <c r="M9" s="1">
        <f t="shared" si="4"/>
        <v>0.59</v>
      </c>
      <c r="N9" s="1">
        <f t="shared" si="5"/>
        <v>2.59</v>
      </c>
    </row>
    <row r="10" spans="1:14" x14ac:dyDescent="0.25">
      <c r="A10" t="s">
        <v>7</v>
      </c>
      <c r="B10" s="1">
        <v>1.25</v>
      </c>
      <c r="C10" s="1">
        <v>3.25</v>
      </c>
      <c r="D10" s="1">
        <v>2.15</v>
      </c>
      <c r="F10" s="2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K10" s="4">
        <v>1</v>
      </c>
      <c r="L10" s="1">
        <f t="shared" si="3"/>
        <v>1.25</v>
      </c>
      <c r="M10" s="1">
        <f t="shared" si="4"/>
        <v>3.25</v>
      </c>
      <c r="N10" s="1">
        <f t="shared" si="5"/>
        <v>2.15</v>
      </c>
    </row>
    <row r="11" spans="1:14" x14ac:dyDescent="0.25">
      <c r="A11" t="s">
        <v>6</v>
      </c>
      <c r="B11" s="1">
        <v>9.5</v>
      </c>
      <c r="C11" s="1">
        <v>14</v>
      </c>
      <c r="D11" s="1">
        <v>13</v>
      </c>
      <c r="F11" s="2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K11" s="4">
        <v>1</v>
      </c>
      <c r="L11" s="1">
        <f t="shared" si="3"/>
        <v>9.5</v>
      </c>
      <c r="M11" s="1">
        <f t="shared" si="4"/>
        <v>14</v>
      </c>
      <c r="N11" s="1">
        <f t="shared" si="5"/>
        <v>13</v>
      </c>
    </row>
    <row r="12" spans="1:14" x14ac:dyDescent="0.25">
      <c r="A12" t="s">
        <v>5</v>
      </c>
      <c r="B12" s="1">
        <v>4.55</v>
      </c>
      <c r="C12" s="1">
        <v>2.5499999999999998</v>
      </c>
      <c r="D12" s="1">
        <v>6</v>
      </c>
      <c r="F12" s="2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K12" s="4">
        <v>1</v>
      </c>
      <c r="L12" s="1">
        <f t="shared" si="3"/>
        <v>4.55</v>
      </c>
      <c r="M12" s="1">
        <f t="shared" si="4"/>
        <v>2.5499999999999998</v>
      </c>
      <c r="N12" s="1">
        <f t="shared" si="5"/>
        <v>6</v>
      </c>
    </row>
    <row r="13" spans="1:14" x14ac:dyDescent="0.25">
      <c r="A13" t="s">
        <v>4</v>
      </c>
      <c r="B13" s="1">
        <v>4.2</v>
      </c>
      <c r="C13" s="1">
        <v>2.2000000000000002</v>
      </c>
      <c r="D13" s="1">
        <v>3</v>
      </c>
      <c r="F13" s="2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K13" s="4">
        <v>2</v>
      </c>
      <c r="L13" s="1">
        <f>K13*B13</f>
        <v>8.4</v>
      </c>
      <c r="M13" s="1">
        <f>K13*C13</f>
        <v>4.4000000000000004</v>
      </c>
      <c r="N13" s="1">
        <f>K13*D13</f>
        <v>6</v>
      </c>
    </row>
    <row r="14" spans="1:14" x14ac:dyDescent="0.25">
      <c r="A14" t="s">
        <v>3</v>
      </c>
      <c r="B14" s="1">
        <v>3.9</v>
      </c>
      <c r="C14" s="1">
        <v>5</v>
      </c>
      <c r="D14" s="1">
        <v>8</v>
      </c>
      <c r="F14" s="2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  <c r="K14" s="4"/>
      <c r="L14" s="1">
        <f>K14*B14</f>
        <v>0</v>
      </c>
      <c r="M14" s="1">
        <f>K14*C14</f>
        <v>0</v>
      </c>
      <c r="N14" s="1">
        <f>K14*D14</f>
        <v>0</v>
      </c>
    </row>
    <row r="15" spans="1:14" x14ac:dyDescent="0.25">
      <c r="A15" t="s">
        <v>2</v>
      </c>
      <c r="B15" s="1">
        <v>1</v>
      </c>
      <c r="C15" s="1">
        <v>2</v>
      </c>
      <c r="D15" s="1">
        <v>1</v>
      </c>
      <c r="F15" s="2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L15" s="1">
        <f t="shared" ref="L15:L17" si="6">K15*B15</f>
        <v>0</v>
      </c>
      <c r="M15" s="1">
        <f t="shared" ref="M15:M17" si="7">K15*C15</f>
        <v>0</v>
      </c>
      <c r="N15" s="1">
        <f t="shared" ref="N15:N17" si="8">K15*D15</f>
        <v>0</v>
      </c>
    </row>
    <row r="16" spans="1:14" x14ac:dyDescent="0.25">
      <c r="A16" t="s">
        <v>1</v>
      </c>
      <c r="B16" s="1">
        <v>1.75</v>
      </c>
      <c r="C16" s="1">
        <v>2</v>
      </c>
      <c r="D16" s="1">
        <v>1</v>
      </c>
      <c r="F16" s="2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L16" s="1">
        <f t="shared" si="6"/>
        <v>0</v>
      </c>
      <c r="M16" s="1">
        <f t="shared" si="7"/>
        <v>0</v>
      </c>
      <c r="N16" s="1">
        <f t="shared" si="8"/>
        <v>0</v>
      </c>
    </row>
    <row r="17" spans="1:14" x14ac:dyDescent="0.25">
      <c r="A17" t="s">
        <v>0</v>
      </c>
      <c r="B17" s="1">
        <v>2</v>
      </c>
      <c r="C17" s="1">
        <v>1</v>
      </c>
      <c r="D17" s="1">
        <v>3</v>
      </c>
      <c r="F17" s="2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L17" s="1">
        <f t="shared" si="6"/>
        <v>0</v>
      </c>
      <c r="M17" s="1">
        <f t="shared" si="7"/>
        <v>0</v>
      </c>
      <c r="N17" s="1">
        <f t="shared" si="8"/>
        <v>0</v>
      </c>
    </row>
    <row r="18" spans="1:14" x14ac:dyDescent="0.25">
      <c r="G18" t="s">
        <v>15</v>
      </c>
      <c r="H18" t="s">
        <v>16</v>
      </c>
      <c r="I18" t="s">
        <v>17</v>
      </c>
      <c r="L18" t="s">
        <v>15</v>
      </c>
      <c r="M18" t="s">
        <v>16</v>
      </c>
      <c r="N18" t="s">
        <v>17</v>
      </c>
    </row>
    <row r="19" spans="1:14" x14ac:dyDescent="0.25">
      <c r="F19" t="s">
        <v>20</v>
      </c>
      <c r="G19" s="3">
        <f>SUM(G3:G17)</f>
        <v>82.79</v>
      </c>
      <c r="H19" s="3">
        <f>SUM(H3:H17)</f>
        <v>87.539999999999992</v>
      </c>
      <c r="I19" s="3">
        <f>SUM(I3:I17)</f>
        <v>103.28999999999999</v>
      </c>
      <c r="K19" t="s">
        <v>20</v>
      </c>
      <c r="L19" s="3">
        <f>SUM(L3:L17)</f>
        <v>71.39</v>
      </c>
      <c r="M19" s="3">
        <f t="shared" ref="M19:N19" si="9">SUM(M3:M17)</f>
        <v>68.59</v>
      </c>
      <c r="N19" s="3">
        <f t="shared" si="9"/>
        <v>85.139999999999986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71C6-8671-4BD6-B87A-3EDC5125EF09}">
  <dimension ref="A2:Q18"/>
  <sheetViews>
    <sheetView workbookViewId="0">
      <selection activeCell="Q12" sqref="Q12"/>
    </sheetView>
  </sheetViews>
  <sheetFormatPr defaultRowHeight="15" x14ac:dyDescent="0.25"/>
  <cols>
    <col min="1" max="1" width="14.28515625" bestFit="1" customWidth="1"/>
  </cols>
  <sheetData>
    <row r="2" spans="1:17" x14ac:dyDescent="0.25">
      <c r="B2" t="s">
        <v>23</v>
      </c>
      <c r="C2" t="s">
        <v>24</v>
      </c>
    </row>
    <row r="3" spans="1:17" ht="15.75" x14ac:dyDescent="0.25">
      <c r="A3" s="13" t="s">
        <v>25</v>
      </c>
      <c r="B3" s="14"/>
      <c r="C3" s="14"/>
    </row>
    <row r="4" spans="1:17" x14ac:dyDescent="0.25">
      <c r="A4" s="14" t="s">
        <v>26</v>
      </c>
      <c r="B4" s="15">
        <v>50</v>
      </c>
      <c r="C4" s="15">
        <v>90</v>
      </c>
    </row>
    <row r="5" spans="1:17" x14ac:dyDescent="0.25">
      <c r="A5" s="14" t="s">
        <v>27</v>
      </c>
      <c r="B5" s="15">
        <v>2.5</v>
      </c>
      <c r="C5" s="15">
        <v>2</v>
      </c>
    </row>
    <row r="6" spans="1:17" x14ac:dyDescent="0.25">
      <c r="A6" s="14" t="s">
        <v>28</v>
      </c>
      <c r="B6" s="15">
        <v>5.5</v>
      </c>
      <c r="C6" s="15">
        <v>4.5</v>
      </c>
    </row>
    <row r="7" spans="1:17" x14ac:dyDescent="0.25">
      <c r="A7" s="14" t="s">
        <v>29</v>
      </c>
      <c r="B7" s="15">
        <v>7</v>
      </c>
      <c r="C7" s="15">
        <v>7</v>
      </c>
    </row>
    <row r="8" spans="1:17" x14ac:dyDescent="0.25">
      <c r="A8" s="14" t="s">
        <v>30</v>
      </c>
      <c r="B8" s="15">
        <v>3</v>
      </c>
      <c r="C8" s="15">
        <v>0</v>
      </c>
    </row>
    <row r="9" spans="1:17" x14ac:dyDescent="0.25">
      <c r="A9" s="14" t="s">
        <v>31</v>
      </c>
      <c r="B9" s="16">
        <f>SUM(B4:B8)</f>
        <v>68</v>
      </c>
      <c r="C9" s="16">
        <f>SUM(C4:C8)</f>
        <v>103.5</v>
      </c>
    </row>
    <row r="11" spans="1:17" ht="15.75" x14ac:dyDescent="0.25">
      <c r="A11" s="10" t="s">
        <v>32</v>
      </c>
      <c r="B11" s="11"/>
      <c r="C11" s="11"/>
    </row>
    <row r="12" spans="1:17" x14ac:dyDescent="0.25">
      <c r="A12" s="11" t="s">
        <v>33</v>
      </c>
      <c r="B12" s="12">
        <v>21</v>
      </c>
      <c r="C12" s="12">
        <v>11</v>
      </c>
      <c r="Q12" t="s">
        <v>39</v>
      </c>
    </row>
    <row r="13" spans="1:17" x14ac:dyDescent="0.25">
      <c r="A13" s="11" t="s">
        <v>34</v>
      </c>
      <c r="B13" s="12">
        <v>0</v>
      </c>
      <c r="C13" s="12">
        <v>8</v>
      </c>
    </row>
    <row r="14" spans="1:17" x14ac:dyDescent="0.25">
      <c r="A14" s="11" t="s">
        <v>35</v>
      </c>
      <c r="B14" s="12">
        <v>3</v>
      </c>
      <c r="C14" s="12">
        <v>0</v>
      </c>
    </row>
    <row r="15" spans="1:17" x14ac:dyDescent="0.25">
      <c r="A15" s="11" t="s">
        <v>36</v>
      </c>
      <c r="B15" s="12">
        <f>SUM(B12:B14)</f>
        <v>24</v>
      </c>
      <c r="C15" s="12">
        <f>SUM(C12:C14)</f>
        <v>19</v>
      </c>
    </row>
    <row r="16" spans="1:17" x14ac:dyDescent="0.25">
      <c r="A16" s="11" t="s">
        <v>37</v>
      </c>
      <c r="B16" s="12">
        <f>B15*2</f>
        <v>48</v>
      </c>
      <c r="C16" s="12">
        <f>C15*2</f>
        <v>38</v>
      </c>
    </row>
    <row r="17" spans="1:3" x14ac:dyDescent="0.25">
      <c r="B17" t="s">
        <v>23</v>
      </c>
      <c r="C17" t="s">
        <v>24</v>
      </c>
    </row>
    <row r="18" spans="1:3" x14ac:dyDescent="0.25">
      <c r="A18" s="8" t="s">
        <v>38</v>
      </c>
      <c r="B18" s="9">
        <f>(12*B16)+B9</f>
        <v>644</v>
      </c>
      <c r="C18" s="9">
        <f>(12*C16)+C9</f>
        <v>559.5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5DC9-6932-495D-B0B2-2D7E4511EF45}">
  <dimension ref="A1:K30"/>
  <sheetViews>
    <sheetView topLeftCell="A9" workbookViewId="0">
      <selection activeCell="A32" sqref="A32"/>
    </sheetView>
  </sheetViews>
  <sheetFormatPr defaultRowHeight="15" x14ac:dyDescent="0.25"/>
  <cols>
    <col min="1" max="1" width="29.28515625" bestFit="1" customWidth="1"/>
    <col min="2" max="2" width="16.140625" bestFit="1" customWidth="1"/>
    <col min="3" max="3" width="19.28515625" bestFit="1" customWidth="1"/>
    <col min="4" max="4" width="12.5703125" bestFit="1" customWidth="1"/>
    <col min="8" max="8" width="17.7109375" bestFit="1" customWidth="1"/>
    <col min="9" max="9" width="20.7109375" bestFit="1" customWidth="1"/>
    <col min="10" max="10" width="14.140625" bestFit="1" customWidth="1"/>
    <col min="11" max="11" width="10.5703125" bestFit="1" customWidth="1"/>
  </cols>
  <sheetData>
    <row r="1" spans="1:11" x14ac:dyDescent="0.25">
      <c r="A1" t="s">
        <v>19</v>
      </c>
      <c r="B1" s="1" t="s">
        <v>40</v>
      </c>
      <c r="C1" s="1" t="s">
        <v>41</v>
      </c>
      <c r="D1" s="1" t="s">
        <v>42</v>
      </c>
      <c r="G1" s="1" t="s">
        <v>64</v>
      </c>
      <c r="H1" s="1" t="s">
        <v>40</v>
      </c>
      <c r="I1" s="1" t="s">
        <v>41</v>
      </c>
      <c r="J1" s="1" t="s">
        <v>42</v>
      </c>
    </row>
    <row r="2" spans="1:11" x14ac:dyDescent="0.25">
      <c r="B2" s="1"/>
      <c r="C2" s="1"/>
      <c r="D2" s="1"/>
    </row>
    <row r="3" spans="1:11" x14ac:dyDescent="0.25">
      <c r="B3" s="1"/>
      <c r="C3" s="1"/>
      <c r="D3" s="1"/>
    </row>
    <row r="4" spans="1:11" x14ac:dyDescent="0.25">
      <c r="B4" s="1"/>
      <c r="C4" s="1"/>
      <c r="D4" s="1"/>
    </row>
    <row r="5" spans="1:11" ht="15.75" x14ac:dyDescent="0.25">
      <c r="A5" s="17" t="s">
        <v>43</v>
      </c>
      <c r="B5" s="24"/>
      <c r="C5" s="24"/>
      <c r="D5" s="24"/>
      <c r="H5" s="17" t="s">
        <v>43</v>
      </c>
      <c r="I5" s="24"/>
      <c r="J5" s="24"/>
      <c r="K5" s="24"/>
    </row>
    <row r="6" spans="1:11" x14ac:dyDescent="0.25">
      <c r="A6" s="5" t="s">
        <v>44</v>
      </c>
      <c r="B6" s="24">
        <v>280</v>
      </c>
      <c r="C6" s="24">
        <v>100</v>
      </c>
      <c r="D6" s="24">
        <v>350</v>
      </c>
      <c r="H6" s="5" t="s">
        <v>44</v>
      </c>
      <c r="I6" s="24">
        <v>280</v>
      </c>
      <c r="J6" s="24">
        <v>100</v>
      </c>
      <c r="K6" s="24">
        <v>350</v>
      </c>
    </row>
    <row r="7" spans="1:11" x14ac:dyDescent="0.25">
      <c r="A7" s="5" t="s">
        <v>45</v>
      </c>
      <c r="B7" s="24">
        <v>18</v>
      </c>
      <c r="C7" s="24">
        <v>0</v>
      </c>
      <c r="D7" s="24">
        <v>0</v>
      </c>
      <c r="H7" s="5" t="s">
        <v>45</v>
      </c>
      <c r="I7" s="24">
        <v>18</v>
      </c>
      <c r="J7" s="24">
        <v>0</v>
      </c>
      <c r="K7" s="24">
        <v>0</v>
      </c>
    </row>
    <row r="8" spans="1:11" x14ac:dyDescent="0.25">
      <c r="A8" s="5" t="s">
        <v>46</v>
      </c>
      <c r="B8" s="24">
        <v>25</v>
      </c>
      <c r="C8" s="24">
        <v>0</v>
      </c>
      <c r="D8" s="24">
        <v>0</v>
      </c>
      <c r="H8" s="5" t="s">
        <v>46</v>
      </c>
      <c r="I8" s="24">
        <v>25</v>
      </c>
      <c r="J8" s="24">
        <v>0</v>
      </c>
      <c r="K8" s="24">
        <v>0</v>
      </c>
    </row>
    <row r="9" spans="1:11" x14ac:dyDescent="0.25">
      <c r="A9" s="5" t="s">
        <v>47</v>
      </c>
      <c r="B9" s="24">
        <v>15</v>
      </c>
      <c r="C9" s="24">
        <v>0</v>
      </c>
      <c r="D9" s="24">
        <v>0</v>
      </c>
      <c r="H9" s="5" t="s">
        <v>47</v>
      </c>
      <c r="I9" s="24">
        <v>15</v>
      </c>
      <c r="J9" s="24">
        <v>0</v>
      </c>
      <c r="K9" s="24">
        <v>0</v>
      </c>
    </row>
    <row r="10" spans="1:11" x14ac:dyDescent="0.25">
      <c r="A10" s="5" t="s">
        <v>48</v>
      </c>
      <c r="B10" s="24">
        <v>9</v>
      </c>
      <c r="C10" s="24">
        <v>0</v>
      </c>
      <c r="D10" s="24">
        <v>0</v>
      </c>
      <c r="H10" s="5" t="s">
        <v>48</v>
      </c>
      <c r="I10" s="24">
        <v>9</v>
      </c>
      <c r="J10" s="24">
        <v>0</v>
      </c>
      <c r="K10" s="24">
        <v>0</v>
      </c>
    </row>
    <row r="11" spans="1:11" x14ac:dyDescent="0.25">
      <c r="A11" s="5" t="s">
        <v>49</v>
      </c>
      <c r="B11" s="24">
        <v>0</v>
      </c>
      <c r="C11" s="24">
        <v>99</v>
      </c>
      <c r="D11" s="24">
        <v>0</v>
      </c>
      <c r="H11" s="5" t="s">
        <v>49</v>
      </c>
      <c r="I11" s="24">
        <v>0</v>
      </c>
      <c r="J11" s="24">
        <v>99</v>
      </c>
      <c r="K11" s="24">
        <v>0</v>
      </c>
    </row>
    <row r="12" spans="1:11" x14ac:dyDescent="0.25">
      <c r="A12" s="5" t="s">
        <v>50</v>
      </c>
      <c r="B12" s="24">
        <v>0</v>
      </c>
      <c r="C12" s="24">
        <v>95</v>
      </c>
      <c r="D12" s="24">
        <v>0</v>
      </c>
      <c r="H12" s="5" t="s">
        <v>50</v>
      </c>
      <c r="I12" s="24">
        <v>0</v>
      </c>
      <c r="J12" s="24">
        <v>95</v>
      </c>
      <c r="K12" s="24">
        <v>0</v>
      </c>
    </row>
    <row r="13" spans="1:11" x14ac:dyDescent="0.25">
      <c r="A13" s="5" t="s">
        <v>51</v>
      </c>
      <c r="B13" s="24">
        <v>0</v>
      </c>
      <c r="C13" s="24">
        <v>85</v>
      </c>
      <c r="D13" s="24">
        <v>0</v>
      </c>
      <c r="H13" s="5" t="s">
        <v>51</v>
      </c>
      <c r="I13" s="24">
        <v>0</v>
      </c>
      <c r="J13" s="24">
        <v>85</v>
      </c>
      <c r="K13" s="24">
        <v>0</v>
      </c>
    </row>
    <row r="14" spans="1:11" x14ac:dyDescent="0.25">
      <c r="A14" s="5" t="s">
        <v>52</v>
      </c>
      <c r="B14" s="24">
        <v>0</v>
      </c>
      <c r="C14" s="24">
        <v>85</v>
      </c>
      <c r="D14" s="24">
        <v>0</v>
      </c>
      <c r="H14" s="5" t="s">
        <v>52</v>
      </c>
      <c r="I14" s="24">
        <v>0</v>
      </c>
      <c r="J14" s="24">
        <v>85</v>
      </c>
      <c r="K14" s="24">
        <v>0</v>
      </c>
    </row>
    <row r="15" spans="1:11" x14ac:dyDescent="0.25">
      <c r="A15" s="5" t="s">
        <v>60</v>
      </c>
      <c r="B15" s="24">
        <v>0</v>
      </c>
      <c r="C15" s="24">
        <v>0</v>
      </c>
      <c r="D15" s="24">
        <v>555</v>
      </c>
      <c r="H15" s="5" t="s">
        <v>60</v>
      </c>
      <c r="I15" s="24">
        <v>0</v>
      </c>
      <c r="J15" s="24">
        <v>0</v>
      </c>
      <c r="K15" s="24">
        <v>555</v>
      </c>
    </row>
    <row r="16" spans="1:11" ht="15.75" x14ac:dyDescent="0.25">
      <c r="A16" s="23" t="s">
        <v>61</v>
      </c>
      <c r="B16" s="25">
        <v>40</v>
      </c>
      <c r="C16" s="24">
        <v>0</v>
      </c>
      <c r="D16" s="24">
        <v>0</v>
      </c>
      <c r="E16" s="2"/>
      <c r="H16" s="23" t="s">
        <v>61</v>
      </c>
      <c r="I16" s="25">
        <v>40</v>
      </c>
      <c r="J16" s="24">
        <v>0</v>
      </c>
      <c r="K16" s="24">
        <v>0</v>
      </c>
    </row>
    <row r="17" spans="1:11" ht="15.75" x14ac:dyDescent="0.25">
      <c r="A17" s="22" t="s">
        <v>62</v>
      </c>
      <c r="B17" s="24">
        <v>50</v>
      </c>
      <c r="C17" s="24">
        <v>50</v>
      </c>
      <c r="D17" s="24">
        <v>0</v>
      </c>
      <c r="H17" s="22" t="s">
        <v>62</v>
      </c>
      <c r="I17" s="24">
        <v>50</v>
      </c>
      <c r="J17" s="24">
        <v>50</v>
      </c>
      <c r="K17" s="24">
        <v>0</v>
      </c>
    </row>
    <row r="18" spans="1:11" ht="15.75" x14ac:dyDescent="0.25">
      <c r="A18" s="22"/>
      <c r="B18" s="24"/>
      <c r="C18" s="24"/>
      <c r="D18" s="24"/>
      <c r="H18" s="22"/>
      <c r="I18" s="24"/>
      <c r="J18" s="24"/>
      <c r="K18" s="24"/>
    </row>
    <row r="19" spans="1:11" x14ac:dyDescent="0.25">
      <c r="A19" s="5" t="s">
        <v>53</v>
      </c>
      <c r="B19" s="24">
        <f>SUM(B6:B17)</f>
        <v>437</v>
      </c>
      <c r="C19" s="24">
        <f>SUM(C6:C17)</f>
        <v>514</v>
      </c>
      <c r="D19" s="24">
        <f>SUM(D6:D17)</f>
        <v>905</v>
      </c>
      <c r="H19" s="5" t="s">
        <v>53</v>
      </c>
      <c r="I19" s="24">
        <f>SUM(I6:I17)</f>
        <v>437</v>
      </c>
      <c r="J19" s="24">
        <f>SUM(J6:J17)</f>
        <v>514</v>
      </c>
      <c r="K19" s="24">
        <f>SUM(K6:K17)</f>
        <v>905</v>
      </c>
    </row>
    <row r="20" spans="1:11" x14ac:dyDescent="0.25">
      <c r="A20" s="5" t="s">
        <v>54</v>
      </c>
      <c r="B20" s="18">
        <v>1</v>
      </c>
      <c r="C20" s="18">
        <v>1</v>
      </c>
      <c r="D20" s="18">
        <v>1</v>
      </c>
      <c r="H20" s="5" t="s">
        <v>54</v>
      </c>
      <c r="I20" s="18">
        <v>2</v>
      </c>
      <c r="J20" s="18">
        <v>2</v>
      </c>
      <c r="K20" s="18">
        <v>2</v>
      </c>
    </row>
    <row r="21" spans="1:11" x14ac:dyDescent="0.25">
      <c r="A21" s="5" t="s">
        <v>55</v>
      </c>
      <c r="B21" s="24">
        <f>B19*B20</f>
        <v>437</v>
      </c>
      <c r="C21" s="24">
        <f t="shared" ref="C21:D21" si="0">C19*C20</f>
        <v>514</v>
      </c>
      <c r="D21" s="24">
        <f t="shared" si="0"/>
        <v>905</v>
      </c>
      <c r="H21" s="5" t="s">
        <v>55</v>
      </c>
      <c r="I21" s="24">
        <f>I19*I20</f>
        <v>874</v>
      </c>
      <c r="J21" s="24">
        <f t="shared" ref="J21" si="1">J19*J20</f>
        <v>1028</v>
      </c>
      <c r="K21" s="24">
        <f t="shared" ref="K21" si="2">K19*K20</f>
        <v>1810</v>
      </c>
    </row>
    <row r="22" spans="1:11" x14ac:dyDescent="0.25">
      <c r="B22" s="2"/>
      <c r="C22" s="2"/>
      <c r="D22" s="2"/>
      <c r="I22" s="2"/>
      <c r="J22" s="2"/>
      <c r="K22" s="2"/>
    </row>
    <row r="23" spans="1:11" ht="15.75" x14ac:dyDescent="0.25">
      <c r="A23" s="19" t="s">
        <v>56</v>
      </c>
      <c r="B23" s="26"/>
      <c r="C23" s="26"/>
      <c r="D23" s="26"/>
      <c r="H23" s="19" t="s">
        <v>56</v>
      </c>
      <c r="I23" s="26"/>
      <c r="J23" s="26"/>
      <c r="K23" s="26"/>
    </row>
    <row r="24" spans="1:11" x14ac:dyDescent="0.25">
      <c r="A24" s="21" t="s">
        <v>57</v>
      </c>
      <c r="B24" s="26">
        <v>120</v>
      </c>
      <c r="C24" s="26">
        <v>105</v>
      </c>
      <c r="D24" s="26"/>
      <c r="H24" s="21" t="s">
        <v>57</v>
      </c>
      <c r="I24" s="26">
        <v>120</v>
      </c>
      <c r="J24" s="26">
        <v>105</v>
      </c>
      <c r="K24" s="26"/>
    </row>
    <row r="25" spans="1:11" x14ac:dyDescent="0.25">
      <c r="A25" s="21" t="s">
        <v>58</v>
      </c>
      <c r="B25" s="20">
        <v>5</v>
      </c>
      <c r="C25" s="20">
        <v>5</v>
      </c>
      <c r="D25" s="20">
        <v>5</v>
      </c>
      <c r="H25" s="21" t="s">
        <v>58</v>
      </c>
      <c r="I25" s="20">
        <v>5</v>
      </c>
      <c r="J25" s="20">
        <v>5</v>
      </c>
      <c r="K25" s="20">
        <v>5</v>
      </c>
    </row>
    <row r="26" spans="1:11" x14ac:dyDescent="0.25">
      <c r="A26" s="21" t="s">
        <v>63</v>
      </c>
      <c r="B26" s="20">
        <v>4</v>
      </c>
      <c r="C26" s="20">
        <v>4</v>
      </c>
      <c r="D26" s="20">
        <v>4</v>
      </c>
      <c r="H26" s="21" t="s">
        <v>63</v>
      </c>
      <c r="I26" s="20">
        <v>4</v>
      </c>
      <c r="J26" s="20">
        <v>4</v>
      </c>
      <c r="K26" s="20">
        <v>4</v>
      </c>
    </row>
    <row r="27" spans="1:11" x14ac:dyDescent="0.25">
      <c r="A27" s="21" t="s">
        <v>59</v>
      </c>
      <c r="B27" s="26">
        <f>SUM(B24:B26)</f>
        <v>129</v>
      </c>
      <c r="C27" s="26">
        <f t="shared" ref="C27:D27" si="3">SUM(C24:C26)</f>
        <v>114</v>
      </c>
      <c r="D27" s="26">
        <f t="shared" si="3"/>
        <v>9</v>
      </c>
      <c r="H27" s="21" t="s">
        <v>59</v>
      </c>
      <c r="I27" s="26">
        <f>SUM(I24:I26)</f>
        <v>129</v>
      </c>
      <c r="J27" s="26">
        <f t="shared" ref="J27" si="4">SUM(J24:J26)</f>
        <v>114</v>
      </c>
      <c r="K27" s="26">
        <f t="shared" ref="K27" si="5">SUM(K24:K26)</f>
        <v>9</v>
      </c>
    </row>
    <row r="29" spans="1:11" x14ac:dyDescent="0.25">
      <c r="B29" s="1" t="s">
        <v>40</v>
      </c>
      <c r="C29" s="1" t="s">
        <v>41</v>
      </c>
      <c r="D29" s="1" t="s">
        <v>42</v>
      </c>
      <c r="E29" s="2"/>
      <c r="I29" s="1" t="s">
        <v>40</v>
      </c>
      <c r="J29" s="1" t="s">
        <v>41</v>
      </c>
      <c r="K29" s="1" t="s">
        <v>42</v>
      </c>
    </row>
    <row r="30" spans="1:11" x14ac:dyDescent="0.25">
      <c r="A30" t="s">
        <v>20</v>
      </c>
      <c r="B30" s="1">
        <f>SUM(B21+B27)</f>
        <v>566</v>
      </c>
      <c r="C30" s="1">
        <f t="shared" ref="C30:D30" si="6">SUM(C21+C27)</f>
        <v>628</v>
      </c>
      <c r="D30" s="1">
        <f t="shared" si="6"/>
        <v>914</v>
      </c>
      <c r="I30" s="1">
        <f t="shared" ref="I30:K30" si="7">SUM(I21+I27)</f>
        <v>1003</v>
      </c>
      <c r="J30" s="1">
        <f t="shared" si="7"/>
        <v>1142</v>
      </c>
      <c r="K30" s="1">
        <f t="shared" si="7"/>
        <v>1819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E691-8902-4FD0-92E7-D3ADEFD9E0F9}">
  <dimension ref="A1:J19"/>
  <sheetViews>
    <sheetView topLeftCell="A17" workbookViewId="0">
      <selection activeCell="A36" sqref="A36"/>
    </sheetView>
  </sheetViews>
  <sheetFormatPr defaultRowHeight="15" x14ac:dyDescent="0.25"/>
  <cols>
    <col min="1" max="1" width="23" bestFit="1" customWidth="1"/>
    <col min="2" max="2" width="10.5703125" bestFit="1" customWidth="1"/>
    <col min="3" max="3" width="9.5703125" bestFit="1" customWidth="1"/>
    <col min="4" max="4" width="10.5703125" bestFit="1" customWidth="1"/>
    <col min="7" max="7" width="23" bestFit="1" customWidth="1"/>
    <col min="8" max="10" width="11.5703125" bestFit="1" customWidth="1"/>
  </cols>
  <sheetData>
    <row r="1" spans="1:10" x14ac:dyDescent="0.25">
      <c r="A1" t="s">
        <v>19</v>
      </c>
      <c r="B1" t="s">
        <v>65</v>
      </c>
      <c r="C1" t="s">
        <v>66</v>
      </c>
      <c r="D1" t="s">
        <v>67</v>
      </c>
      <c r="G1" t="s">
        <v>21</v>
      </c>
      <c r="H1" t="s">
        <v>65</v>
      </c>
      <c r="I1" t="s">
        <v>66</v>
      </c>
      <c r="J1" t="s">
        <v>67</v>
      </c>
    </row>
    <row r="2" spans="1:10" x14ac:dyDescent="0.25">
      <c r="A2" t="s">
        <v>68</v>
      </c>
      <c r="B2" s="1">
        <v>29</v>
      </c>
      <c r="C2" s="1">
        <v>149</v>
      </c>
      <c r="D2" s="1">
        <v>549</v>
      </c>
      <c r="G2" t="s">
        <v>68</v>
      </c>
      <c r="H2" s="1">
        <v>29</v>
      </c>
      <c r="I2" s="1">
        <v>149</v>
      </c>
      <c r="J2" s="1">
        <v>549</v>
      </c>
    </row>
    <row r="3" spans="1:10" x14ac:dyDescent="0.25">
      <c r="B3" s="1"/>
      <c r="C3" s="1"/>
      <c r="D3" s="1"/>
      <c r="H3" s="1"/>
      <c r="I3" s="1"/>
      <c r="J3" s="1"/>
    </row>
    <row r="4" spans="1:10" s="8" customFormat="1" x14ac:dyDescent="0.25">
      <c r="A4" s="8" t="s">
        <v>69</v>
      </c>
      <c r="B4" s="32">
        <v>40</v>
      </c>
      <c r="C4" s="32">
        <v>90</v>
      </c>
      <c r="D4" s="32">
        <v>370</v>
      </c>
      <c r="G4" s="8" t="s">
        <v>69</v>
      </c>
      <c r="H4" s="32">
        <v>40</v>
      </c>
      <c r="I4" s="32">
        <v>90</v>
      </c>
      <c r="J4" s="32">
        <v>370</v>
      </c>
    </row>
    <row r="5" spans="1:10" s="8" customFormat="1" x14ac:dyDescent="0.25">
      <c r="A5" s="8" t="s">
        <v>70</v>
      </c>
      <c r="B5" s="33">
        <v>200</v>
      </c>
      <c r="C5" s="33">
        <v>1000</v>
      </c>
      <c r="D5" s="33">
        <v>11000</v>
      </c>
      <c r="G5" s="8" t="s">
        <v>70</v>
      </c>
      <c r="H5" s="33">
        <v>200</v>
      </c>
      <c r="I5" s="33">
        <v>1000</v>
      </c>
      <c r="J5" s="33">
        <v>11000</v>
      </c>
    </row>
    <row r="6" spans="1:10" s="8" customFormat="1" x14ac:dyDescent="0.25">
      <c r="A6" s="8" t="s">
        <v>71</v>
      </c>
      <c r="B6" s="32">
        <f>B4/B5</f>
        <v>0.2</v>
      </c>
      <c r="C6" s="32">
        <f t="shared" ref="C6:D6" si="0">C4/C5</f>
        <v>0.09</v>
      </c>
      <c r="D6" s="32">
        <f t="shared" si="0"/>
        <v>3.3636363636363638E-2</v>
      </c>
      <c r="G6" s="8" t="s">
        <v>71</v>
      </c>
      <c r="H6" s="32">
        <f>H4/H5</f>
        <v>0.2</v>
      </c>
      <c r="I6" s="32">
        <f t="shared" ref="I6:J6" si="1">I4/I5</f>
        <v>0.09</v>
      </c>
      <c r="J6" s="32">
        <f t="shared" si="1"/>
        <v>3.3636363636363638E-2</v>
      </c>
    </row>
    <row r="7" spans="1:10" ht="15.75" customHeight="1" x14ac:dyDescent="0.25">
      <c r="B7" s="1"/>
      <c r="C7" s="1"/>
      <c r="D7" s="1"/>
    </row>
    <row r="8" spans="1:10" ht="15.75" customHeight="1" x14ac:dyDescent="0.25">
      <c r="A8" t="s">
        <v>77</v>
      </c>
      <c r="B8" s="27">
        <v>15</v>
      </c>
      <c r="G8" t="s">
        <v>77</v>
      </c>
      <c r="H8" s="27">
        <v>500</v>
      </c>
    </row>
    <row r="9" spans="1:10" ht="15.75" customHeight="1" x14ac:dyDescent="0.25">
      <c r="A9" t="s">
        <v>78</v>
      </c>
      <c r="B9" s="27">
        <v>5</v>
      </c>
      <c r="G9" t="s">
        <v>78</v>
      </c>
      <c r="H9" s="27">
        <v>5</v>
      </c>
    </row>
    <row r="10" spans="1:10" x14ac:dyDescent="0.25">
      <c r="A10" t="s">
        <v>79</v>
      </c>
      <c r="B10" s="27">
        <v>50</v>
      </c>
      <c r="G10" t="s">
        <v>79</v>
      </c>
      <c r="H10" s="27">
        <v>50</v>
      </c>
    </row>
    <row r="11" spans="1:10" x14ac:dyDescent="0.25">
      <c r="A11" t="s">
        <v>80</v>
      </c>
      <c r="B11" s="27">
        <f>B8*B9*B10</f>
        <v>3750</v>
      </c>
      <c r="G11" t="s">
        <v>80</v>
      </c>
      <c r="H11" s="27">
        <f>H8*H9*H10</f>
        <v>125000</v>
      </c>
    </row>
    <row r="13" spans="1:10" x14ac:dyDescent="0.25">
      <c r="A13" t="s">
        <v>72</v>
      </c>
      <c r="B13" s="28">
        <v>3750</v>
      </c>
      <c r="C13" s="28">
        <v>3750</v>
      </c>
      <c r="D13" s="28">
        <v>3750</v>
      </c>
      <c r="G13" t="s">
        <v>72</v>
      </c>
      <c r="H13" s="28">
        <v>125000</v>
      </c>
      <c r="I13" s="28">
        <v>125000</v>
      </c>
      <c r="J13" s="28">
        <v>125000</v>
      </c>
    </row>
    <row r="14" spans="1:10" x14ac:dyDescent="0.25">
      <c r="A14" t="s">
        <v>73</v>
      </c>
      <c r="B14" s="1">
        <f>B13*B6</f>
        <v>750</v>
      </c>
      <c r="C14" s="1">
        <f>C13*C6</f>
        <v>337.5</v>
      </c>
      <c r="D14" s="1">
        <f>D13*D6</f>
        <v>126.13636363636364</v>
      </c>
      <c r="G14" t="s">
        <v>73</v>
      </c>
      <c r="H14" s="1">
        <f>H13*H6</f>
        <v>25000</v>
      </c>
      <c r="I14" s="1">
        <f t="shared" ref="I14:J14" si="2">I13*I6</f>
        <v>11250</v>
      </c>
      <c r="J14" s="1">
        <f t="shared" si="2"/>
        <v>4204.545454545455</v>
      </c>
    </row>
    <row r="15" spans="1:10" x14ac:dyDescent="0.25">
      <c r="A15" t="s">
        <v>74</v>
      </c>
      <c r="B15">
        <v>2</v>
      </c>
      <c r="C15">
        <v>2</v>
      </c>
      <c r="D15">
        <v>2</v>
      </c>
      <c r="G15" t="s">
        <v>74</v>
      </c>
      <c r="H15">
        <v>2</v>
      </c>
      <c r="I15">
        <v>2</v>
      </c>
      <c r="J15">
        <v>2</v>
      </c>
    </row>
    <row r="16" spans="1:10" x14ac:dyDescent="0.25">
      <c r="C16" s="27"/>
      <c r="D16" s="27"/>
    </row>
    <row r="17" spans="1:10" x14ac:dyDescent="0.25">
      <c r="A17" t="s">
        <v>75</v>
      </c>
      <c r="B17" s="29">
        <f>B14*B15</f>
        <v>1500</v>
      </c>
      <c r="C17" s="29">
        <f t="shared" ref="C17:D17" si="3">C14*C15</f>
        <v>675</v>
      </c>
      <c r="D17" s="29">
        <f t="shared" si="3"/>
        <v>252.27272727272728</v>
      </c>
      <c r="G17" t="s">
        <v>75</v>
      </c>
      <c r="H17" s="29">
        <f>H14*H15</f>
        <v>50000</v>
      </c>
      <c r="I17" s="29">
        <f t="shared" ref="I17:J17" si="4">I14*I15</f>
        <v>22500</v>
      </c>
      <c r="J17" s="29">
        <f t="shared" si="4"/>
        <v>8409.0909090909099</v>
      </c>
    </row>
    <row r="18" spans="1:10" x14ac:dyDescent="0.25">
      <c r="B18" t="s">
        <v>65</v>
      </c>
      <c r="C18" t="s">
        <v>66</v>
      </c>
      <c r="D18" t="s">
        <v>67</v>
      </c>
      <c r="H18" t="s">
        <v>65</v>
      </c>
      <c r="I18" t="s">
        <v>66</v>
      </c>
      <c r="J18" t="s">
        <v>67</v>
      </c>
    </row>
    <row r="19" spans="1:10" x14ac:dyDescent="0.25">
      <c r="A19" s="30" t="s">
        <v>76</v>
      </c>
      <c r="B19" s="31">
        <f>B17+B2</f>
        <v>1529</v>
      </c>
      <c r="C19" s="31">
        <f t="shared" ref="C19:D19" si="5">C17+C2</f>
        <v>824</v>
      </c>
      <c r="D19" s="31">
        <f t="shared" si="5"/>
        <v>801.27272727272725</v>
      </c>
      <c r="G19" s="30" t="s">
        <v>76</v>
      </c>
      <c r="H19" s="31">
        <f>H17+H2</f>
        <v>50029</v>
      </c>
      <c r="I19" s="31">
        <f t="shared" ref="I19:J19" si="6">I17+I2</f>
        <v>22649</v>
      </c>
      <c r="J19" s="31">
        <f t="shared" si="6"/>
        <v>8958.0909090909099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EC69-9A5A-48CD-8D16-371E37AE8ECC}">
  <dimension ref="A1:K15"/>
  <sheetViews>
    <sheetView topLeftCell="A10" workbookViewId="0">
      <selection activeCell="A22" sqref="A22"/>
    </sheetView>
  </sheetViews>
  <sheetFormatPr defaultRowHeight="15" x14ac:dyDescent="0.25"/>
  <cols>
    <col min="2" max="4" width="10.5703125" bestFit="1" customWidth="1"/>
    <col min="9" max="11" width="10.5703125" bestFit="1" customWidth="1"/>
  </cols>
  <sheetData>
    <row r="1" spans="1:11" x14ac:dyDescent="0.25">
      <c r="A1" t="s">
        <v>19</v>
      </c>
      <c r="B1" t="s">
        <v>81</v>
      </c>
      <c r="C1" t="s">
        <v>82</v>
      </c>
      <c r="D1" t="s">
        <v>83</v>
      </c>
      <c r="H1" t="s">
        <v>21</v>
      </c>
      <c r="I1" t="s">
        <v>81</v>
      </c>
      <c r="J1" t="s">
        <v>82</v>
      </c>
      <c r="K1" t="s">
        <v>83</v>
      </c>
    </row>
    <row r="2" spans="1:11" x14ac:dyDescent="0.25">
      <c r="A2" t="s">
        <v>84</v>
      </c>
      <c r="H2" t="s">
        <v>84</v>
      </c>
    </row>
    <row r="3" spans="1:11" x14ac:dyDescent="0.25">
      <c r="A3" s="34" t="s">
        <v>85</v>
      </c>
      <c r="B3" s="35">
        <v>0</v>
      </c>
      <c r="C3" s="35">
        <v>500</v>
      </c>
      <c r="D3" s="35">
        <v>0</v>
      </c>
      <c r="H3" s="34" t="s">
        <v>85</v>
      </c>
      <c r="I3" s="35">
        <v>0</v>
      </c>
      <c r="J3" s="35">
        <v>500</v>
      </c>
      <c r="K3" s="35">
        <v>0</v>
      </c>
    </row>
    <row r="7" spans="1:11" x14ac:dyDescent="0.25">
      <c r="A7" t="s">
        <v>86</v>
      </c>
      <c r="H7" t="s">
        <v>86</v>
      </c>
    </row>
    <row r="8" spans="1:11" x14ac:dyDescent="0.25">
      <c r="A8" s="8" t="s">
        <v>87</v>
      </c>
      <c r="B8" s="32">
        <v>19</v>
      </c>
      <c r="C8" s="32">
        <v>35</v>
      </c>
      <c r="D8" s="32">
        <v>55</v>
      </c>
      <c r="H8" s="8" t="s">
        <v>87</v>
      </c>
      <c r="I8" s="32">
        <v>19</v>
      </c>
      <c r="J8" s="32">
        <v>35</v>
      </c>
      <c r="K8" s="32">
        <v>55</v>
      </c>
    </row>
    <row r="9" spans="1:11" x14ac:dyDescent="0.25">
      <c r="A9" s="8" t="s">
        <v>88</v>
      </c>
      <c r="B9" s="32">
        <v>30</v>
      </c>
      <c r="C9" s="32">
        <v>0</v>
      </c>
      <c r="D9" s="32">
        <v>0</v>
      </c>
      <c r="H9" s="8" t="s">
        <v>88</v>
      </c>
      <c r="I9" s="32">
        <v>30</v>
      </c>
      <c r="J9" s="32">
        <v>0</v>
      </c>
      <c r="K9" s="32">
        <v>0</v>
      </c>
    </row>
    <row r="10" spans="1:11" x14ac:dyDescent="0.25">
      <c r="A10" s="8" t="s">
        <v>89</v>
      </c>
      <c r="B10" s="32">
        <v>9.5</v>
      </c>
      <c r="C10" s="32">
        <v>0</v>
      </c>
      <c r="D10" s="32">
        <v>0</v>
      </c>
      <c r="H10" s="8" t="s">
        <v>89</v>
      </c>
      <c r="I10" s="32">
        <v>9.5</v>
      </c>
      <c r="J10" s="32">
        <v>0</v>
      </c>
      <c r="K10" s="32">
        <v>0</v>
      </c>
    </row>
    <row r="11" spans="1:11" x14ac:dyDescent="0.25">
      <c r="A11" s="8" t="s">
        <v>90</v>
      </c>
      <c r="B11" s="32">
        <v>40</v>
      </c>
      <c r="C11" s="32">
        <v>30</v>
      </c>
      <c r="D11" s="32">
        <v>10</v>
      </c>
      <c r="H11" s="8" t="s">
        <v>91</v>
      </c>
      <c r="I11" s="32">
        <v>0</v>
      </c>
      <c r="J11" s="32">
        <v>0</v>
      </c>
      <c r="K11" s="32">
        <v>0</v>
      </c>
    </row>
    <row r="13" spans="1:11" x14ac:dyDescent="0.25">
      <c r="A13" s="36" t="s">
        <v>92</v>
      </c>
      <c r="B13" s="37">
        <f>SUM(B8:B11)</f>
        <v>98.5</v>
      </c>
      <c r="C13" s="37">
        <f t="shared" ref="C13:D13" si="0">SUM(C8:C11)</f>
        <v>65</v>
      </c>
      <c r="D13" s="37">
        <f t="shared" si="0"/>
        <v>65</v>
      </c>
      <c r="H13" s="36" t="s">
        <v>92</v>
      </c>
      <c r="I13" s="37">
        <f>SUM(I8:I11)</f>
        <v>58.5</v>
      </c>
      <c r="J13" s="37">
        <f t="shared" ref="J13:K13" si="1">SUM(J8:J11)</f>
        <v>35</v>
      </c>
      <c r="K13" s="37">
        <f t="shared" si="1"/>
        <v>55</v>
      </c>
    </row>
    <row r="14" spans="1:11" x14ac:dyDescent="0.25">
      <c r="B14" t="s">
        <v>81</v>
      </c>
      <c r="C14" t="s">
        <v>82</v>
      </c>
      <c r="D14" t="s">
        <v>83</v>
      </c>
      <c r="I14" t="s">
        <v>81</v>
      </c>
      <c r="J14" t="s">
        <v>82</v>
      </c>
      <c r="K14" t="s">
        <v>83</v>
      </c>
    </row>
    <row r="15" spans="1:11" x14ac:dyDescent="0.25">
      <c r="A15" s="30" t="s">
        <v>93</v>
      </c>
      <c r="B15" s="38">
        <f>B13*24+B3</f>
        <v>2364</v>
      </c>
      <c r="C15" s="38">
        <f t="shared" ref="C15:D15" si="2">C13*24+C3</f>
        <v>2060</v>
      </c>
      <c r="D15" s="38">
        <f t="shared" si="2"/>
        <v>1560</v>
      </c>
      <c r="H15" s="30" t="s">
        <v>93</v>
      </c>
      <c r="I15" s="38">
        <f>I13*24+I3</f>
        <v>1404</v>
      </c>
      <c r="J15" s="38">
        <f t="shared" ref="J15:K15" si="3">J13*24+J3</f>
        <v>1340</v>
      </c>
      <c r="K15" s="38">
        <f t="shared" si="3"/>
        <v>1320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C131-0596-43F5-8C6F-8F1D04568924}">
  <dimension ref="A1:I24"/>
  <sheetViews>
    <sheetView workbookViewId="0">
      <selection activeCell="M1" sqref="M1"/>
    </sheetView>
  </sheetViews>
  <sheetFormatPr defaultRowHeight="15" x14ac:dyDescent="0.25"/>
  <cols>
    <col min="1" max="1" width="17.5703125" bestFit="1" customWidth="1"/>
    <col min="2" max="2" width="12" bestFit="1" customWidth="1"/>
    <col min="3" max="4" width="12.5703125" bestFit="1" customWidth="1"/>
    <col min="6" max="6" width="17.5703125" bestFit="1" customWidth="1"/>
    <col min="7" max="7" width="12" bestFit="1" customWidth="1"/>
    <col min="8" max="9" width="12.5703125" bestFit="1" customWidth="1"/>
    <col min="11" max="11" width="13.42578125" customWidth="1"/>
  </cols>
  <sheetData>
    <row r="1" spans="1:9" x14ac:dyDescent="0.25">
      <c r="A1" s="39" t="s">
        <v>19</v>
      </c>
      <c r="B1" s="39" t="s">
        <v>94</v>
      </c>
      <c r="C1" s="39" t="s">
        <v>95</v>
      </c>
      <c r="D1" s="39" t="s">
        <v>96</v>
      </c>
      <c r="E1" s="39"/>
      <c r="F1" s="39" t="s">
        <v>21</v>
      </c>
      <c r="G1" s="39" t="s">
        <v>94</v>
      </c>
      <c r="H1" s="39" t="s">
        <v>95</v>
      </c>
      <c r="I1" s="39" t="s">
        <v>96</v>
      </c>
    </row>
    <row r="2" spans="1:9" x14ac:dyDescent="0.25">
      <c r="A2" s="8" t="s">
        <v>97</v>
      </c>
      <c r="B2" s="8"/>
      <c r="C2" s="8"/>
      <c r="D2" s="8"/>
      <c r="E2" s="8"/>
      <c r="F2" s="8" t="s">
        <v>97</v>
      </c>
      <c r="G2" s="8"/>
      <c r="H2" s="8"/>
      <c r="I2" s="8"/>
    </row>
    <row r="3" spans="1:9" x14ac:dyDescent="0.25">
      <c r="A3" s="8" t="s">
        <v>98</v>
      </c>
      <c r="B3" s="32">
        <v>14500</v>
      </c>
      <c r="C3" s="32">
        <v>31000</v>
      </c>
      <c r="D3" s="32">
        <v>72000</v>
      </c>
      <c r="E3" s="32"/>
      <c r="F3" s="32" t="s">
        <v>98</v>
      </c>
      <c r="G3" s="32">
        <f>B3*1.4</f>
        <v>20300</v>
      </c>
      <c r="H3" s="32">
        <f t="shared" ref="H3:I3" si="0">C3*1.4</f>
        <v>43400</v>
      </c>
      <c r="I3" s="32">
        <f t="shared" si="0"/>
        <v>100800</v>
      </c>
    </row>
    <row r="4" spans="1:9" x14ac:dyDescent="0.25">
      <c r="A4" s="8" t="s">
        <v>89</v>
      </c>
      <c r="B4" s="32">
        <f>B3*0.1</f>
        <v>1450</v>
      </c>
      <c r="C4" s="32">
        <f t="shared" ref="C4:D4" si="1">C3*0.1</f>
        <v>3100</v>
      </c>
      <c r="D4" s="32">
        <f t="shared" si="1"/>
        <v>7200</v>
      </c>
      <c r="E4" s="32"/>
      <c r="F4" s="32" t="s">
        <v>89</v>
      </c>
      <c r="G4" s="32">
        <v>1450</v>
      </c>
      <c r="H4" s="32">
        <v>3100</v>
      </c>
      <c r="I4" s="32">
        <v>7200</v>
      </c>
    </row>
    <row r="5" spans="1:9" x14ac:dyDescent="0.25">
      <c r="B5" s="1"/>
      <c r="C5" s="1"/>
      <c r="D5" s="1"/>
      <c r="E5" s="1"/>
      <c r="F5" s="1"/>
      <c r="G5" s="1"/>
      <c r="H5" s="1"/>
      <c r="I5" s="1"/>
    </row>
    <row r="6" spans="1:9" x14ac:dyDescent="0.25">
      <c r="A6" s="40" t="s">
        <v>99</v>
      </c>
      <c r="B6" s="41"/>
      <c r="C6" s="41"/>
      <c r="D6" s="41"/>
      <c r="E6" s="41"/>
      <c r="F6" s="41" t="s">
        <v>99</v>
      </c>
      <c r="G6" s="41"/>
      <c r="H6" s="41"/>
      <c r="I6" s="41"/>
    </row>
    <row r="7" spans="1:9" x14ac:dyDescent="0.25">
      <c r="A7" s="40" t="s">
        <v>100</v>
      </c>
      <c r="B7" s="41">
        <v>1500</v>
      </c>
      <c r="C7" s="41">
        <v>2500</v>
      </c>
      <c r="D7" s="41">
        <v>3500</v>
      </c>
      <c r="E7" s="41"/>
      <c r="F7" s="41" t="s">
        <v>100</v>
      </c>
      <c r="G7" s="41">
        <v>1500</v>
      </c>
      <c r="H7" s="41">
        <v>2500</v>
      </c>
      <c r="I7" s="41">
        <v>3500</v>
      </c>
    </row>
    <row r="12" spans="1:9" x14ac:dyDescent="0.25">
      <c r="A12" s="36" t="s">
        <v>101</v>
      </c>
      <c r="B12" s="37">
        <f>B13/B14*B15</f>
        <v>3411.4285714285711</v>
      </c>
      <c r="C12" s="37">
        <f t="shared" ref="C12:D12" si="2">C13/C14*C15</f>
        <v>6284.21052631579</v>
      </c>
      <c r="D12" s="37">
        <f t="shared" si="2"/>
        <v>7023.5294117647063</v>
      </c>
      <c r="E12" s="36"/>
      <c r="F12" s="36" t="s">
        <v>101</v>
      </c>
      <c r="G12" s="37">
        <f>G13/G14*G15</f>
        <v>3411.4285714285711</v>
      </c>
      <c r="H12" s="37">
        <f t="shared" ref="H12:I12" si="3">H13/H14*H15</f>
        <v>6284.21052631579</v>
      </c>
      <c r="I12" s="37">
        <f t="shared" si="3"/>
        <v>7023.5294117647063</v>
      </c>
    </row>
    <row r="13" spans="1:9" x14ac:dyDescent="0.25">
      <c r="A13" s="36" t="s">
        <v>102</v>
      </c>
      <c r="B13" s="42">
        <v>30000</v>
      </c>
      <c r="C13" s="42">
        <v>30000</v>
      </c>
      <c r="D13" s="42">
        <v>30000</v>
      </c>
      <c r="E13" s="36"/>
      <c r="F13" s="36" t="s">
        <v>102</v>
      </c>
      <c r="G13" s="42">
        <v>30000</v>
      </c>
      <c r="H13" s="42">
        <v>30000</v>
      </c>
      <c r="I13" s="42">
        <v>30000</v>
      </c>
    </row>
    <row r="14" spans="1:9" x14ac:dyDescent="0.25">
      <c r="A14" s="36" t="s">
        <v>103</v>
      </c>
      <c r="B14" s="36">
        <v>35</v>
      </c>
      <c r="C14" s="36">
        <v>19</v>
      </c>
      <c r="D14" s="36">
        <v>17</v>
      </c>
      <c r="E14" s="36"/>
      <c r="F14" s="36" t="s">
        <v>103</v>
      </c>
      <c r="G14" s="36">
        <v>35</v>
      </c>
      <c r="H14" s="36">
        <v>19</v>
      </c>
      <c r="I14" s="36">
        <v>17</v>
      </c>
    </row>
    <row r="15" spans="1:9" x14ac:dyDescent="0.25">
      <c r="A15" s="36" t="s">
        <v>104</v>
      </c>
      <c r="B15" s="36">
        <v>3.98</v>
      </c>
      <c r="C15" s="36">
        <v>3.98</v>
      </c>
      <c r="D15" s="36">
        <v>3.98</v>
      </c>
      <c r="E15" s="36"/>
      <c r="F15" s="36" t="s">
        <v>104</v>
      </c>
      <c r="G15" s="36">
        <v>3.98</v>
      </c>
      <c r="H15" s="36">
        <v>3.98</v>
      </c>
      <c r="I15" s="36">
        <v>3.98</v>
      </c>
    </row>
    <row r="16" spans="1:9" x14ac:dyDescent="0.25">
      <c r="A16" s="36"/>
      <c r="B16" s="36"/>
      <c r="C16" s="36"/>
      <c r="D16" s="36"/>
      <c r="E16" s="36"/>
      <c r="F16" s="36"/>
      <c r="G16" s="36"/>
      <c r="H16" s="36"/>
      <c r="I16" s="36"/>
    </row>
    <row r="18" spans="1:9" x14ac:dyDescent="0.25">
      <c r="A18" t="s">
        <v>105</v>
      </c>
      <c r="B18">
        <f>250000/B13</f>
        <v>8.3333333333333339</v>
      </c>
      <c r="C18">
        <f t="shared" ref="C18:D18" si="4">250000/C13</f>
        <v>8.3333333333333339</v>
      </c>
      <c r="D18">
        <f t="shared" si="4"/>
        <v>8.3333333333333339</v>
      </c>
      <c r="F18" t="s">
        <v>105</v>
      </c>
      <c r="G18">
        <f>250000/G13</f>
        <v>8.3333333333333339</v>
      </c>
      <c r="H18">
        <f t="shared" ref="H18:I18" si="5">250000/H13</f>
        <v>8.3333333333333339</v>
      </c>
      <c r="I18">
        <f t="shared" si="5"/>
        <v>8.3333333333333339</v>
      </c>
    </row>
    <row r="20" spans="1:9" x14ac:dyDescent="0.25">
      <c r="A20" t="s">
        <v>106</v>
      </c>
      <c r="B20" s="29">
        <f>B18*(B12+B7)</f>
        <v>40928.571428571428</v>
      </c>
      <c r="C20" s="29">
        <f t="shared" ref="C20:D20" si="6">C18*(C12+C7)</f>
        <v>73201.754385964916</v>
      </c>
      <c r="D20" s="29">
        <f t="shared" si="6"/>
        <v>87696.07843137256</v>
      </c>
      <c r="F20" t="s">
        <v>106</v>
      </c>
      <c r="G20" s="29">
        <f>G18*(G12+G7)</f>
        <v>40928.571428571428</v>
      </c>
      <c r="H20" s="29">
        <f t="shared" ref="H20:I20" si="7">H18*(H12+H7)</f>
        <v>73201.754385964916</v>
      </c>
      <c r="I20" s="29">
        <f t="shared" si="7"/>
        <v>87696.07843137256</v>
      </c>
    </row>
    <row r="22" spans="1:9" x14ac:dyDescent="0.25">
      <c r="A22" t="s">
        <v>107</v>
      </c>
      <c r="B22" s="29">
        <f>B20+B3+B4</f>
        <v>56878.571428571428</v>
      </c>
      <c r="C22" s="29">
        <f t="shared" ref="C22:D22" si="8">C20+C3+C4</f>
        <v>107301.75438596492</v>
      </c>
      <c r="D22" s="29">
        <f t="shared" si="8"/>
        <v>166896.07843137256</v>
      </c>
      <c r="F22" t="s">
        <v>107</v>
      </c>
      <c r="G22" s="29">
        <f>G20+G3+G4</f>
        <v>62678.571428571428</v>
      </c>
      <c r="H22" s="29">
        <f t="shared" ref="H22:I22" si="9">H20+H3+H4</f>
        <v>119701.75438596492</v>
      </c>
      <c r="I22" s="29">
        <f t="shared" si="9"/>
        <v>195696.07843137256</v>
      </c>
    </row>
    <row r="23" spans="1:9" x14ac:dyDescent="0.25">
      <c r="B23" t="s">
        <v>94</v>
      </c>
      <c r="C23" t="s">
        <v>95</v>
      </c>
      <c r="D23" t="s">
        <v>96</v>
      </c>
      <c r="G23" t="s">
        <v>94</v>
      </c>
      <c r="H23" t="s">
        <v>95</v>
      </c>
      <c r="I23" t="s">
        <v>96</v>
      </c>
    </row>
    <row r="24" spans="1:9" x14ac:dyDescent="0.25">
      <c r="A24" t="s">
        <v>108</v>
      </c>
      <c r="B24" s="29">
        <f>B22/B18</f>
        <v>6825.4285714285706</v>
      </c>
      <c r="C24" s="29">
        <f t="shared" ref="C24:D24" si="10">C22/C18</f>
        <v>12876.210526315788</v>
      </c>
      <c r="D24" s="29">
        <f t="shared" si="10"/>
        <v>20027.529411764706</v>
      </c>
      <c r="F24" t="s">
        <v>108</v>
      </c>
      <c r="G24" s="29">
        <f>G22/G18</f>
        <v>7521.4285714285706</v>
      </c>
      <c r="H24" s="29">
        <f t="shared" ref="H24:I24" si="11">H22/H18</f>
        <v>14364.210526315788</v>
      </c>
      <c r="I24" s="29">
        <f t="shared" si="11"/>
        <v>23483.529411764706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SCHOOL SUPPLIES</vt:lpstr>
      <vt:lpstr>CAT OR DOG</vt:lpstr>
      <vt:lpstr>VACATION</vt:lpstr>
      <vt:lpstr>PRINTER</vt:lpstr>
      <vt:lpstr>CELL PHONES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MONIOLUWA ADEKUNLE</dc:creator>
  <cp:lastModifiedBy>PRECIOUS MONIOLUWA ADEKUNLE</cp:lastModifiedBy>
  <dcterms:created xsi:type="dcterms:W3CDTF">2025-02-11T13:26:49Z</dcterms:created>
  <dcterms:modified xsi:type="dcterms:W3CDTF">2025-02-14T07:47:47Z</dcterms:modified>
</cp:coreProperties>
</file>