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7250\OneDrive\Desktop\Synthanalytics data analysis document\"/>
    </mc:Choice>
  </mc:AlternateContent>
  <xr:revisionPtr revIDLastSave="0" documentId="13_ncr:1_{DFF0C544-5839-452B-846A-A1C02B871F65}" xr6:coauthVersionLast="47" xr6:coauthVersionMax="47" xr10:uidLastSave="{00000000-0000-0000-0000-000000000000}"/>
  <bookViews>
    <workbookView xWindow="-120" yWindow="-120" windowWidth="19800" windowHeight="11760" firstSheet="5" activeTab="7" xr2:uid="{E8EF824C-EC2E-4D11-A681-4EF38573A195}"/>
  </bookViews>
  <sheets>
    <sheet name="EMPLOYEE PAYROLL" sheetId="1" r:id="rId1"/>
    <sheet name="Sheet1" sheetId="7" r:id="rId2"/>
    <sheet name="GRADE BOOK" sheetId="2" r:id="rId3"/>
    <sheet name="DECISION MAKER" sheetId="3" r:id="rId4"/>
    <sheet name="PIVOT TABLE FOR SALES REPORT" sheetId="6" r:id="rId5"/>
    <sheet name="SALES REPORT" sheetId="5" r:id="rId6"/>
    <sheet name="CAR INVENTORY" sheetId="8" r:id="rId7"/>
    <sheet name="CAR INVENTORY PIVOT" sheetId="9" r:id="rId8"/>
  </sheets>
  <definedNames>
    <definedName name="_xlnm._FilterDatabase" localSheetId="5" hidden="1">'SALES REPORT'!$A$1:$K$172</definedName>
  </definedNames>
  <calcPr calcId="191029"/>
  <pivotCaches>
    <pivotCache cacheId="1" r:id="rId9"/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8" l="1"/>
  <c r="B2" i="8"/>
  <c r="C2" i="8" s="1"/>
  <c r="D2" i="8"/>
  <c r="N2" i="8" s="1"/>
  <c r="F2" i="8"/>
  <c r="G2" i="8" s="1"/>
  <c r="I2" i="8" s="1"/>
  <c r="M2" i="8"/>
  <c r="B3" i="8"/>
  <c r="C3" i="8"/>
  <c r="D3" i="8"/>
  <c r="E3" i="8" s="1"/>
  <c r="F3" i="8"/>
  <c r="N3" i="8" s="1"/>
  <c r="M3" i="8"/>
  <c r="B4" i="8"/>
  <c r="C4" i="8" s="1"/>
  <c r="D4" i="8"/>
  <c r="E4" i="8"/>
  <c r="F4" i="8"/>
  <c r="G4" i="8" s="1"/>
  <c r="I4" i="8" s="1"/>
  <c r="M4" i="8"/>
  <c r="N4" i="8"/>
  <c r="B5" i="8"/>
  <c r="C5" i="8" s="1"/>
  <c r="D5" i="8"/>
  <c r="E5" i="8" s="1"/>
  <c r="F5" i="8"/>
  <c r="G5" i="8" s="1"/>
  <c r="I5" i="8" s="1"/>
  <c r="M5" i="8"/>
  <c r="B6" i="8"/>
  <c r="C6" i="8"/>
  <c r="D6" i="8"/>
  <c r="N6" i="8" s="1"/>
  <c r="F6" i="8"/>
  <c r="G6" i="8"/>
  <c r="I6" i="8" s="1"/>
  <c r="M6" i="8"/>
  <c r="B7" i="8"/>
  <c r="C7" i="8" s="1"/>
  <c r="D7" i="8"/>
  <c r="E7" i="8" s="1"/>
  <c r="F7" i="8"/>
  <c r="G7" i="8" s="1"/>
  <c r="I7" i="8" s="1"/>
  <c r="M7" i="8"/>
  <c r="N7" i="8"/>
  <c r="B8" i="8"/>
  <c r="C8" i="8" s="1"/>
  <c r="D8" i="8"/>
  <c r="E8" i="8"/>
  <c r="F8" i="8"/>
  <c r="G8" i="8" s="1"/>
  <c r="I8" i="8" s="1"/>
  <c r="M8" i="8"/>
  <c r="N8" i="8"/>
  <c r="B9" i="8"/>
  <c r="C9" i="8" s="1"/>
  <c r="D9" i="8"/>
  <c r="E9" i="8" s="1"/>
  <c r="F9" i="8"/>
  <c r="G9" i="8" s="1"/>
  <c r="I9" i="8" s="1"/>
  <c r="M9" i="8"/>
  <c r="B10" i="8"/>
  <c r="C10" i="8"/>
  <c r="D10" i="8"/>
  <c r="N10" i="8" s="1"/>
  <c r="F10" i="8"/>
  <c r="G10" i="8"/>
  <c r="I10" i="8" s="1"/>
  <c r="M10" i="8"/>
  <c r="B11" i="8"/>
  <c r="C11" i="8" s="1"/>
  <c r="D11" i="8"/>
  <c r="E11" i="8" s="1"/>
  <c r="F11" i="8"/>
  <c r="N11" i="8" s="1"/>
  <c r="M11" i="8"/>
  <c r="B12" i="8"/>
  <c r="C12" i="8" s="1"/>
  <c r="D12" i="8"/>
  <c r="E12" i="8"/>
  <c r="F12" i="8"/>
  <c r="G12" i="8" s="1"/>
  <c r="I12" i="8" s="1"/>
  <c r="M12" i="8"/>
  <c r="N12" i="8"/>
  <c r="B13" i="8"/>
  <c r="C13" i="8" s="1"/>
  <c r="D13" i="8"/>
  <c r="E13" i="8" s="1"/>
  <c r="F13" i="8"/>
  <c r="G13" i="8" s="1"/>
  <c r="I13" i="8" s="1"/>
  <c r="M13" i="8"/>
  <c r="B14" i="8"/>
  <c r="C14" i="8"/>
  <c r="D14" i="8"/>
  <c r="N14" i="8" s="1"/>
  <c r="F14" i="8"/>
  <c r="G14" i="8"/>
  <c r="I14" i="8" s="1"/>
  <c r="M14" i="8"/>
  <c r="B15" i="8"/>
  <c r="C15" i="8" s="1"/>
  <c r="D15" i="8"/>
  <c r="E15" i="8" s="1"/>
  <c r="F15" i="8"/>
  <c r="N15" i="8" s="1"/>
  <c r="M15" i="8"/>
  <c r="B16" i="8"/>
  <c r="C16" i="8" s="1"/>
  <c r="D16" i="8"/>
  <c r="E16" i="8"/>
  <c r="F16" i="8"/>
  <c r="G16" i="8" s="1"/>
  <c r="I16" i="8" s="1"/>
  <c r="M16" i="8"/>
  <c r="N16" i="8"/>
  <c r="B17" i="8"/>
  <c r="C17" i="8" s="1"/>
  <c r="D17" i="8"/>
  <c r="E17" i="8" s="1"/>
  <c r="F17" i="8"/>
  <c r="G17" i="8" s="1"/>
  <c r="I17" i="8" s="1"/>
  <c r="M17" i="8"/>
  <c r="B18" i="8"/>
  <c r="C18" i="8"/>
  <c r="D18" i="8"/>
  <c r="N18" i="8" s="1"/>
  <c r="F18" i="8"/>
  <c r="G18" i="8"/>
  <c r="I18" i="8" s="1"/>
  <c r="M18" i="8"/>
  <c r="B19" i="8"/>
  <c r="C19" i="8" s="1"/>
  <c r="D19" i="8"/>
  <c r="E19" i="8" s="1"/>
  <c r="F19" i="8"/>
  <c r="G19" i="8" s="1"/>
  <c r="I19" i="8" s="1"/>
  <c r="M19" i="8"/>
  <c r="B20" i="8"/>
  <c r="C20" i="8" s="1"/>
  <c r="D20" i="8"/>
  <c r="E20" i="8"/>
  <c r="F20" i="8"/>
  <c r="G20" i="8" s="1"/>
  <c r="I20" i="8" s="1"/>
  <c r="M20" i="8"/>
  <c r="N20" i="8"/>
  <c r="B21" i="8"/>
  <c r="C21" i="8" s="1"/>
  <c r="D21" i="8"/>
  <c r="E21" i="8" s="1"/>
  <c r="F21" i="8"/>
  <c r="G21" i="8" s="1"/>
  <c r="I21" i="8" s="1"/>
  <c r="M21" i="8"/>
  <c r="B22" i="8"/>
  <c r="C22" i="8"/>
  <c r="D22" i="8"/>
  <c r="N22" i="8" s="1"/>
  <c r="F22" i="8"/>
  <c r="G22" i="8"/>
  <c r="I22" i="8" s="1"/>
  <c r="M22" i="8"/>
  <c r="B23" i="8"/>
  <c r="C23" i="8" s="1"/>
  <c r="D23" i="8"/>
  <c r="E23" i="8" s="1"/>
  <c r="F23" i="8"/>
  <c r="G23" i="8" s="1"/>
  <c r="I23" i="8" s="1"/>
  <c r="M23" i="8"/>
  <c r="B24" i="8"/>
  <c r="C24" i="8" s="1"/>
  <c r="D24" i="8"/>
  <c r="E24" i="8"/>
  <c r="F24" i="8"/>
  <c r="G24" i="8" s="1"/>
  <c r="I24" i="8" s="1"/>
  <c r="M24" i="8"/>
  <c r="N24" i="8"/>
  <c r="B25" i="8"/>
  <c r="C25" i="8" s="1"/>
  <c r="D25" i="8"/>
  <c r="E25" i="8" s="1"/>
  <c r="F25" i="8"/>
  <c r="G25" i="8" s="1"/>
  <c r="I25" i="8" s="1"/>
  <c r="M25" i="8"/>
  <c r="B26" i="8"/>
  <c r="C26" i="8"/>
  <c r="D26" i="8"/>
  <c r="N26" i="8" s="1"/>
  <c r="F26" i="8"/>
  <c r="G26" i="8"/>
  <c r="I26" i="8" s="1"/>
  <c r="M26" i="8"/>
  <c r="B27" i="8"/>
  <c r="C27" i="8" s="1"/>
  <c r="D27" i="8"/>
  <c r="E27" i="8" s="1"/>
  <c r="F27" i="8"/>
  <c r="G27" i="8" s="1"/>
  <c r="I27" i="8" s="1"/>
  <c r="M27" i="8"/>
  <c r="B28" i="8"/>
  <c r="C28" i="8" s="1"/>
  <c r="D28" i="8"/>
  <c r="E28" i="8"/>
  <c r="F28" i="8"/>
  <c r="G28" i="8" s="1"/>
  <c r="I28" i="8" s="1"/>
  <c r="M28" i="8"/>
  <c r="N28" i="8"/>
  <c r="B29" i="8"/>
  <c r="C29" i="8" s="1"/>
  <c r="D29" i="8"/>
  <c r="E29" i="8" s="1"/>
  <c r="F29" i="8"/>
  <c r="G29" i="8" s="1"/>
  <c r="I29" i="8" s="1"/>
  <c r="M29" i="8"/>
  <c r="B30" i="8"/>
  <c r="C30" i="8"/>
  <c r="D30" i="8"/>
  <c r="N30" i="8" s="1"/>
  <c r="F30" i="8"/>
  <c r="G30" i="8"/>
  <c r="I30" i="8" s="1"/>
  <c r="M30" i="8"/>
  <c r="B31" i="8"/>
  <c r="C31" i="8" s="1"/>
  <c r="D31" i="8"/>
  <c r="E31" i="8" s="1"/>
  <c r="F31" i="8"/>
  <c r="N31" i="8" s="1"/>
  <c r="M31" i="8"/>
  <c r="B32" i="8"/>
  <c r="C32" i="8" s="1"/>
  <c r="D32" i="8"/>
  <c r="E32" i="8"/>
  <c r="F32" i="8"/>
  <c r="G32" i="8" s="1"/>
  <c r="I32" i="8" s="1"/>
  <c r="M32" i="8"/>
  <c r="N32" i="8"/>
  <c r="B33" i="8"/>
  <c r="C33" i="8" s="1"/>
  <c r="D33" i="8"/>
  <c r="E33" i="8" s="1"/>
  <c r="F33" i="8"/>
  <c r="G33" i="8" s="1"/>
  <c r="I33" i="8" s="1"/>
  <c r="M33" i="8"/>
  <c r="B34" i="8"/>
  <c r="C34" i="8"/>
  <c r="D34" i="8"/>
  <c r="N34" i="8" s="1"/>
  <c r="F34" i="8"/>
  <c r="G34" i="8"/>
  <c r="I34" i="8"/>
  <c r="M34" i="8"/>
  <c r="B35" i="8"/>
  <c r="C35" i="8"/>
  <c r="D35" i="8"/>
  <c r="E35" i="8" s="1"/>
  <c r="F35" i="8"/>
  <c r="N35" i="8" s="1"/>
  <c r="G35" i="8"/>
  <c r="I35" i="8" s="1"/>
  <c r="M35" i="8"/>
  <c r="B36" i="8"/>
  <c r="C36" i="8" s="1"/>
  <c r="D36" i="8"/>
  <c r="E36" i="8"/>
  <c r="F36" i="8"/>
  <c r="G36" i="8" s="1"/>
  <c r="I36" i="8" s="1"/>
  <c r="M36" i="8"/>
  <c r="N36" i="8"/>
  <c r="B37" i="8"/>
  <c r="C37" i="8" s="1"/>
  <c r="D37" i="8"/>
  <c r="N37" i="8" s="1"/>
  <c r="E37" i="8"/>
  <c r="F37" i="8"/>
  <c r="G37" i="8" s="1"/>
  <c r="I37" i="8" s="1"/>
  <c r="M37" i="8"/>
  <c r="B38" i="8"/>
  <c r="C38" i="8"/>
  <c r="D38" i="8"/>
  <c r="N38" i="8" s="1"/>
  <c r="F38" i="8"/>
  <c r="G38" i="8"/>
  <c r="I38" i="8"/>
  <c r="M38" i="8"/>
  <c r="B39" i="8"/>
  <c r="C39" i="8"/>
  <c r="D39" i="8"/>
  <c r="E39" i="8" s="1"/>
  <c r="F39" i="8"/>
  <c r="G39" i="8"/>
  <c r="I39" i="8" s="1"/>
  <c r="M39" i="8"/>
  <c r="N39" i="8"/>
  <c r="B40" i="8"/>
  <c r="C40" i="8" s="1"/>
  <c r="D40" i="8"/>
  <c r="E40" i="8"/>
  <c r="F40" i="8"/>
  <c r="G40" i="8" s="1"/>
  <c r="I40" i="8" s="1"/>
  <c r="M40" i="8"/>
  <c r="N40" i="8"/>
  <c r="B41" i="8"/>
  <c r="C41" i="8" s="1"/>
  <c r="D41" i="8"/>
  <c r="N41" i="8" s="1"/>
  <c r="E41" i="8"/>
  <c r="F41" i="8"/>
  <c r="G41" i="8" s="1"/>
  <c r="I41" i="8" s="1"/>
  <c r="M41" i="8"/>
  <c r="B42" i="8"/>
  <c r="C42" i="8"/>
  <c r="D42" i="8"/>
  <c r="N42" i="8" s="1"/>
  <c r="F42" i="8"/>
  <c r="G42" i="8"/>
  <c r="I42" i="8"/>
  <c r="M42" i="8"/>
  <c r="B43" i="8"/>
  <c r="C43" i="8"/>
  <c r="D43" i="8"/>
  <c r="E43" i="8" s="1"/>
  <c r="F43" i="8"/>
  <c r="G43" i="8"/>
  <c r="I43" i="8" s="1"/>
  <c r="M43" i="8"/>
  <c r="N43" i="8"/>
  <c r="B44" i="8"/>
  <c r="C44" i="8" s="1"/>
  <c r="D44" i="8"/>
  <c r="E44" i="8"/>
  <c r="F44" i="8"/>
  <c r="G44" i="8" s="1"/>
  <c r="I44" i="8" s="1"/>
  <c r="M44" i="8"/>
  <c r="N44" i="8"/>
  <c r="B45" i="8"/>
  <c r="C45" i="8" s="1"/>
  <c r="D45" i="8"/>
  <c r="E45" i="8" s="1"/>
  <c r="F45" i="8"/>
  <c r="G45" i="8" s="1"/>
  <c r="I45" i="8" s="1"/>
  <c r="M45" i="8"/>
  <c r="B46" i="8"/>
  <c r="C46" i="8"/>
  <c r="D46" i="8"/>
  <c r="N46" i="8" s="1"/>
  <c r="F46" i="8"/>
  <c r="G46" i="8"/>
  <c r="I46" i="8"/>
  <c r="M46" i="8"/>
  <c r="B47" i="8"/>
  <c r="C47" i="8"/>
  <c r="D47" i="8"/>
  <c r="E47" i="8" s="1"/>
  <c r="F47" i="8"/>
  <c r="G47" i="8"/>
  <c r="I47" i="8" s="1"/>
  <c r="M47" i="8"/>
  <c r="N47" i="8"/>
  <c r="B48" i="8"/>
  <c r="C48" i="8" s="1"/>
  <c r="D48" i="8"/>
  <c r="E48" i="8"/>
  <c r="F48" i="8"/>
  <c r="G48" i="8" s="1"/>
  <c r="I48" i="8" s="1"/>
  <c r="M48" i="8"/>
  <c r="N48" i="8"/>
  <c r="B49" i="8"/>
  <c r="C49" i="8" s="1"/>
  <c r="D49" i="8"/>
  <c r="N49" i="8" s="1"/>
  <c r="E49" i="8"/>
  <c r="G49" i="8"/>
  <c r="I49" i="8" s="1"/>
  <c r="M49" i="8"/>
  <c r="B50" i="8"/>
  <c r="C50" i="8"/>
  <c r="D50" i="8"/>
  <c r="N50" i="8" s="1"/>
  <c r="F50" i="8"/>
  <c r="G50" i="8"/>
  <c r="I50" i="8"/>
  <c r="M50" i="8"/>
  <c r="B51" i="8"/>
  <c r="C51" i="8"/>
  <c r="D51" i="8"/>
  <c r="E51" i="8" s="1"/>
  <c r="F51" i="8"/>
  <c r="G51" i="8"/>
  <c r="I51" i="8" s="1"/>
  <c r="M51" i="8"/>
  <c r="N51" i="8"/>
  <c r="B52" i="8"/>
  <c r="C52" i="8" s="1"/>
  <c r="D52" i="8"/>
  <c r="E52" i="8"/>
  <c r="F52" i="8"/>
  <c r="G52" i="8" s="1"/>
  <c r="I52" i="8" s="1"/>
  <c r="M52" i="8"/>
  <c r="N52" i="8"/>
  <c r="B53" i="8"/>
  <c r="C53" i="8" s="1"/>
  <c r="D53" i="8"/>
  <c r="N53" i="8" s="1"/>
  <c r="E53" i="8"/>
  <c r="F53" i="8"/>
  <c r="G53" i="8" s="1"/>
  <c r="I53" i="8" s="1"/>
  <c r="M53" i="8"/>
  <c r="N27" i="8" l="1"/>
  <c r="N23" i="8"/>
  <c r="N19" i="8"/>
  <c r="E50" i="8"/>
  <c r="E46" i="8"/>
  <c r="N45" i="8"/>
  <c r="E42" i="8"/>
  <c r="E38" i="8"/>
  <c r="E34" i="8"/>
  <c r="N33" i="8"/>
  <c r="E30" i="8"/>
  <c r="N29" i="8"/>
  <c r="E26" i="8"/>
  <c r="N25" i="8"/>
  <c r="E22" i="8"/>
  <c r="N21" i="8"/>
  <c r="E18" i="8"/>
  <c r="N17" i="8"/>
  <c r="E14" i="8"/>
  <c r="N13" i="8"/>
  <c r="E10" i="8"/>
  <c r="N9" i="8"/>
  <c r="E6" i="8"/>
  <c r="N5" i="8"/>
  <c r="E2" i="8"/>
  <c r="G31" i="8"/>
  <c r="I31" i="8" s="1"/>
  <c r="G15" i="8"/>
  <c r="I15" i="8" s="1"/>
  <c r="G11" i="8"/>
  <c r="I11" i="8" s="1"/>
  <c r="G3" i="8"/>
  <c r="I3" i="8" s="1"/>
  <c r="F176" i="5"/>
  <c r="F175" i="5"/>
  <c r="F174" i="5"/>
  <c r="G3" i="5"/>
  <c r="H3" i="5" s="1"/>
  <c r="G4" i="5"/>
  <c r="H4" i="5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2" i="5"/>
  <c r="H2" i="5" s="1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5" i="1"/>
  <c r="AD24" i="1"/>
  <c r="AD23" i="1"/>
  <c r="AD22" i="1"/>
  <c r="Q8" i="1"/>
  <c r="O25" i="1"/>
  <c r="P25" i="1"/>
  <c r="R25" i="1"/>
  <c r="S25" i="1"/>
  <c r="T25" i="1"/>
  <c r="U25" i="1"/>
  <c r="W25" i="1"/>
  <c r="X25" i="1"/>
  <c r="Y25" i="1"/>
  <c r="Z25" i="1"/>
  <c r="AB25" i="1"/>
  <c r="N25" i="1"/>
  <c r="D25" i="1"/>
  <c r="E25" i="1"/>
  <c r="F25" i="1"/>
  <c r="G25" i="1"/>
  <c r="H25" i="1"/>
  <c r="C25" i="1"/>
  <c r="AD5" i="1"/>
  <c r="AD6" i="1"/>
  <c r="AD7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22" i="1"/>
  <c r="Z22" i="1"/>
  <c r="AB22" i="1"/>
  <c r="Y23" i="1"/>
  <c r="Z23" i="1"/>
  <c r="AB23" i="1"/>
  <c r="Y24" i="1"/>
  <c r="Z24" i="1"/>
  <c r="AB24" i="1"/>
  <c r="T22" i="1"/>
  <c r="U22" i="1"/>
  <c r="W22" i="1"/>
  <c r="T23" i="1"/>
  <c r="U23" i="1"/>
  <c r="W23" i="1"/>
  <c r="T24" i="1"/>
  <c r="U24" i="1"/>
  <c r="W24" i="1"/>
  <c r="O22" i="1"/>
  <c r="P22" i="1"/>
  <c r="R22" i="1"/>
  <c r="O23" i="1"/>
  <c r="P23" i="1"/>
  <c r="R23" i="1"/>
  <c r="O24" i="1"/>
  <c r="P24" i="1"/>
  <c r="R24" i="1"/>
  <c r="E22" i="1"/>
  <c r="F22" i="1"/>
  <c r="G22" i="1"/>
  <c r="H22" i="1"/>
  <c r="E23" i="1"/>
  <c r="F23" i="1"/>
  <c r="G23" i="1"/>
  <c r="H23" i="1"/>
  <c r="E24" i="1"/>
  <c r="F24" i="1"/>
  <c r="G24" i="1"/>
  <c r="H24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W3" i="1"/>
  <c r="Q25" i="1" l="1"/>
  <c r="Q24" i="1"/>
  <c r="Q23" i="1"/>
  <c r="Q22" i="1"/>
  <c r="W20" i="1" l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V13" i="1"/>
  <c r="U13" i="1"/>
  <c r="S13" i="1"/>
  <c r="W12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T3" i="1"/>
  <c r="U3" i="1" s="1"/>
  <c r="V3" i="1" s="1"/>
  <c r="R4" i="1"/>
  <c r="O4" i="1"/>
  <c r="P4" i="1"/>
  <c r="Q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P3" i="1"/>
  <c r="Q3" i="1" s="1"/>
  <c r="R3" i="1" s="1"/>
  <c r="O3" i="1"/>
  <c r="I20" i="1"/>
  <c r="J20" i="1"/>
  <c r="K20" i="1"/>
  <c r="L20" i="1"/>
  <c r="M20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V8" i="1" s="1"/>
  <c r="M8" i="1"/>
  <c r="W8" i="1" s="1"/>
  <c r="I9" i="1"/>
  <c r="J9" i="1"/>
  <c r="K9" i="1"/>
  <c r="L9" i="1"/>
  <c r="M9" i="1"/>
  <c r="W9" i="1" s="1"/>
  <c r="I10" i="1"/>
  <c r="J10" i="1"/>
  <c r="K10" i="1"/>
  <c r="L10" i="1"/>
  <c r="M10" i="1"/>
  <c r="W10" i="1" s="1"/>
  <c r="I11" i="1"/>
  <c r="J11" i="1"/>
  <c r="K11" i="1"/>
  <c r="L11" i="1"/>
  <c r="M11" i="1"/>
  <c r="W11" i="1" s="1"/>
  <c r="I12" i="1"/>
  <c r="J12" i="1"/>
  <c r="K12" i="1"/>
  <c r="L12" i="1"/>
  <c r="M12" i="1"/>
  <c r="I13" i="1"/>
  <c r="J13" i="1"/>
  <c r="T13" i="1" s="1"/>
  <c r="K13" i="1"/>
  <c r="L13" i="1"/>
  <c r="M13" i="1"/>
  <c r="W13" i="1" s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J4" i="1"/>
  <c r="K4" i="1"/>
  <c r="L4" i="1"/>
  <c r="M4" i="1"/>
  <c r="J3" i="1"/>
  <c r="K3" i="1" s="1"/>
  <c r="L3" i="1" s="1"/>
  <c r="M3" i="1" s="1"/>
  <c r="E3" i="1"/>
  <c r="F3" i="1" s="1"/>
  <c r="G3" i="1" s="1"/>
  <c r="H3" i="1" s="1"/>
  <c r="I4" i="1"/>
  <c r="D24" i="1"/>
  <c r="C24" i="1"/>
  <c r="D23" i="1"/>
  <c r="C23" i="1"/>
  <c r="D22" i="1"/>
  <c r="C22" i="1"/>
  <c r="V25" i="1" l="1"/>
  <c r="V22" i="1"/>
  <c r="V23" i="1"/>
  <c r="V24" i="1"/>
  <c r="AA8" i="1"/>
  <c r="X20" i="1"/>
  <c r="X16" i="1"/>
  <c r="X12" i="1"/>
  <c r="X15" i="1"/>
  <c r="X11" i="1"/>
  <c r="X8" i="1"/>
  <c r="X7" i="1"/>
  <c r="X19" i="1"/>
  <c r="X17" i="1"/>
  <c r="X13" i="1"/>
  <c r="X9" i="1"/>
  <c r="X5" i="1"/>
  <c r="X18" i="1"/>
  <c r="X14" i="1"/>
  <c r="X10" i="1"/>
  <c r="X6" i="1"/>
  <c r="S23" i="1"/>
  <c r="S24" i="1"/>
  <c r="X4" i="1"/>
  <c r="S22" i="1"/>
  <c r="N22" i="1"/>
  <c r="N23" i="1"/>
  <c r="N24" i="1"/>
  <c r="AA25" i="1" l="1"/>
  <c r="AD8" i="1"/>
  <c r="AA22" i="1"/>
  <c r="AA23" i="1"/>
  <c r="AA24" i="1"/>
  <c r="X22" i="1"/>
  <c r="X24" i="1"/>
  <c r="X23" i="1"/>
</calcChain>
</file>

<file path=xl/sharedStrings.xml><?xml version="1.0" encoding="utf-8"?>
<sst xmlns="http://schemas.openxmlformats.org/spreadsheetml/2006/main" count="1217" uniqueCount="248">
  <si>
    <t>EMPLOYEE PAYROLL</t>
  </si>
  <si>
    <t>LAST NAME</t>
  </si>
  <si>
    <t>FIRST NAME</t>
  </si>
  <si>
    <t>HOURLY WAGE</t>
  </si>
  <si>
    <t>PAY</t>
  </si>
  <si>
    <t>Kern</t>
  </si>
  <si>
    <t>Jon</t>
  </si>
  <si>
    <t>Howard</t>
  </si>
  <si>
    <t>Glenda</t>
  </si>
  <si>
    <t>O'Donnald</t>
  </si>
  <si>
    <t>Ron</t>
  </si>
  <si>
    <t>Wendy</t>
  </si>
  <si>
    <t>Herndandez</t>
  </si>
  <si>
    <t>Smith</t>
  </si>
  <si>
    <t>Paul</t>
  </si>
  <si>
    <t>Baker</t>
  </si>
  <si>
    <t>Tom</t>
  </si>
  <si>
    <t>Nancy</t>
  </si>
  <si>
    <t>Velinda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</si>
  <si>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</si>
  <si>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</si>
  <si>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</si>
  <si>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</si>
  <si>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</si>
  <si>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</si>
  <si>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</si>
  <si>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</si>
  <si>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</si>
  <si>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</si>
  <si>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</si>
  <si>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</si>
  <si>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</si>
  <si>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</si>
  <si>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</si>
  <si>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</si>
  <si>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</si>
  <si>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</si>
  <si>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</si>
  <si>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</si>
  <si>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</si>
  <si>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</si>
  <si>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</si>
  <si>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</si>
  <si>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</t>
  </si>
  <si>
    <t>OVERTIME BONUS</t>
  </si>
  <si>
    <t>TOTAL PAY</t>
  </si>
  <si>
    <t xml:space="preserve">HOURS  WORKED </t>
  </si>
  <si>
    <t>JAN PAY</t>
  </si>
  <si>
    <t>GRADE  BOOK</t>
  </si>
  <si>
    <t>Safety Test</t>
  </si>
  <si>
    <t>Company Philosophy Test</t>
  </si>
  <si>
    <t>Financial Skills Test</t>
  </si>
  <si>
    <t>Drug Test</t>
  </si>
  <si>
    <t>Points Possible</t>
  </si>
  <si>
    <t>Fired Employee?</t>
  </si>
  <si>
    <t>MAX</t>
  </si>
  <si>
    <t>MIN</t>
  </si>
  <si>
    <t>AVERAGE</t>
  </si>
  <si>
    <t>S</t>
  </si>
  <si>
    <t>CAREER DESCISIONS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</si>
  <si>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</si>
  <si>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</si>
  <si>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</si>
  <si>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</si>
  <si>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</si>
  <si>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</si>
  <si>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</si>
  <si>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</si>
  <si>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</si>
  <si>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</si>
  <si>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</si>
  <si>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MISS PRECIOUS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</si>
  <si>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</si>
  <si>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</si>
  <si>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</si>
  <si>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</si>
  <si>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</si>
  <si>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</si>
  <si>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</si>
  <si>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</si>
  <si>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</si>
  <si>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</si>
  <si>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</si>
  <si>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</si>
  <si>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</si>
  <si>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</si>
  <si>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</si>
  <si>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</si>
  <si>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</si>
  <si>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</si>
  <si>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</si>
  <si>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</si>
  <si>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</si>
  <si>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</si>
  <si>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</si>
  <si>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</si>
  <si>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</si>
  <si>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</si>
  <si>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</si>
  <si>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</si>
  <si>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</si>
  <si>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</si>
  <si>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</si>
  <si>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</si>
  <si>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</si>
  <si>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</si>
  <si>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</si>
  <si>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</si>
  <si>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</si>
  <si>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</si>
  <si>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</si>
  <si>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</si>
  <si>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</si>
  <si>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</si>
  <si>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</t>
  </si>
  <si>
    <t xml:space="preserve">Commision 10% for items less than $50. 20% for items more than$50 </t>
  </si>
  <si>
    <t>Chalie</t>
  </si>
  <si>
    <t>Barns</t>
  </si>
  <si>
    <t>Juan</t>
  </si>
  <si>
    <t>Hernandez</t>
  </si>
  <si>
    <t>Doug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</si>
  <si>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</si>
  <si>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</si>
  <si>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</si>
  <si>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</si>
  <si>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</si>
  <si>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</si>
  <si>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</si>
  <si>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</si>
  <si>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</si>
  <si>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</si>
  <si>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Odyssey</t>
  </si>
  <si>
    <t>ODY</t>
  </si>
  <si>
    <t>Mustang</t>
  </si>
  <si>
    <t>MTG</t>
  </si>
  <si>
    <t>Focus</t>
  </si>
  <si>
    <t>FCS</t>
  </si>
  <si>
    <t>Elantra</t>
  </si>
  <si>
    <t>ELA</t>
  </si>
  <si>
    <t>Toyota</t>
  </si>
  <si>
    <t>TY</t>
  </si>
  <si>
    <t>Corola</t>
  </si>
  <si>
    <t>COR</t>
  </si>
  <si>
    <t>Hundai</t>
  </si>
  <si>
    <t>HY</t>
  </si>
  <si>
    <t>Camero</t>
  </si>
  <si>
    <t>CMR</t>
  </si>
  <si>
    <t>Honda</t>
  </si>
  <si>
    <t>HO</t>
  </si>
  <si>
    <t>Civic</t>
  </si>
  <si>
    <t>CIV</t>
  </si>
  <si>
    <t>General Motors</t>
  </si>
  <si>
    <t>GM</t>
  </si>
  <si>
    <t>Caravan</t>
  </si>
  <si>
    <t>CAR</t>
  </si>
  <si>
    <t>Ford</t>
  </si>
  <si>
    <t>FD</t>
  </si>
  <si>
    <t>Camrey</t>
  </si>
  <si>
    <t>CAM</t>
  </si>
  <si>
    <t>Chrysler</t>
  </si>
  <si>
    <t>CR</t>
  </si>
  <si>
    <t>Black</t>
  </si>
  <si>
    <t>FD06MTG001</t>
  </si>
  <si>
    <t>Torrens</t>
  </si>
  <si>
    <t>Blue</t>
  </si>
  <si>
    <t>HO10CIV032</t>
  </si>
  <si>
    <t>Bard</t>
  </si>
  <si>
    <t>Red</t>
  </si>
  <si>
    <t>CR04CAR048</t>
  </si>
  <si>
    <t>Santos</t>
  </si>
  <si>
    <t>GM98SLV018</t>
  </si>
  <si>
    <t>HO01ODY040</t>
  </si>
  <si>
    <t>Hulinski</t>
  </si>
  <si>
    <t>Green</t>
  </si>
  <si>
    <t>CR99CAR045</t>
  </si>
  <si>
    <t>Gaul</t>
  </si>
  <si>
    <t>TY02COR025</t>
  </si>
  <si>
    <t>White</t>
  </si>
  <si>
    <t>GM09CMR014</t>
  </si>
  <si>
    <t>Jones</t>
  </si>
  <si>
    <t>HO01CIV031</t>
  </si>
  <si>
    <t>McCall</t>
  </si>
  <si>
    <t>FD06MTG002</t>
  </si>
  <si>
    <t>Rodriguez</t>
  </si>
  <si>
    <t>HO99CIV030</t>
  </si>
  <si>
    <t>CR00CAR046</t>
  </si>
  <si>
    <t>TY02CAM023</t>
  </si>
  <si>
    <t>Ewenty</t>
  </si>
  <si>
    <t>FD06FCS006</t>
  </si>
  <si>
    <t>Vizzini</t>
  </si>
  <si>
    <t>GM00SLV019</t>
  </si>
  <si>
    <t>FD08MTG005</t>
  </si>
  <si>
    <t>CR07PTC043</t>
  </si>
  <si>
    <t>Swartz</t>
  </si>
  <si>
    <t>TY98CAM021</t>
  </si>
  <si>
    <t>FD08MTG004</t>
  </si>
  <si>
    <t>TY00CAM022</t>
  </si>
  <si>
    <t>Lyon</t>
  </si>
  <si>
    <t>FD06FCS007</t>
  </si>
  <si>
    <t>CR04PTC042</t>
  </si>
  <si>
    <t>Chan</t>
  </si>
  <si>
    <t>TY96CAM020</t>
  </si>
  <si>
    <t>HO05ODY037</t>
  </si>
  <si>
    <t>TY03COR026</t>
  </si>
  <si>
    <t>FD09FCS008</t>
  </si>
  <si>
    <t>HO08ODY039</t>
  </si>
  <si>
    <t>HO07ODY038</t>
  </si>
  <si>
    <t>CR04CAR047</t>
  </si>
  <si>
    <t>FD08MTG003</t>
  </si>
  <si>
    <t>GM10SLV017</t>
  </si>
  <si>
    <t>HO14ODY041</t>
  </si>
  <si>
    <t>HO10CIV033</t>
  </si>
  <si>
    <t>Yousef</t>
  </si>
  <si>
    <t>FD12FCS011</t>
  </si>
  <si>
    <t>GM12CMR015</t>
  </si>
  <si>
    <t>CR11PTC044</t>
  </si>
  <si>
    <t>HY11ELA049</t>
  </si>
  <si>
    <t>HO11CIV034</t>
  </si>
  <si>
    <t>TY09CAM024</t>
  </si>
  <si>
    <t>TY12CAM029</t>
  </si>
  <si>
    <t>HY12ELA050</t>
  </si>
  <si>
    <t>FD13FCS013</t>
  </si>
  <si>
    <t>HO13CIV036</t>
  </si>
  <si>
    <t>HO12CIV035</t>
  </si>
  <si>
    <t>TY12COR028</t>
  </si>
  <si>
    <t>Praulty</t>
  </si>
  <si>
    <t>HY13ELA051</t>
  </si>
  <si>
    <t>HY13ELA052</t>
  </si>
  <si>
    <t>FD13FCS012</t>
  </si>
  <si>
    <t>FD13FCS010</t>
  </si>
  <si>
    <t>FD13FCS009</t>
  </si>
  <si>
    <t>GM14CMR016</t>
  </si>
  <si>
    <t>TY14COR027</t>
  </si>
  <si>
    <t>New Car ID</t>
  </si>
  <si>
    <t>Covered?</t>
  </si>
  <si>
    <t>Warantee Miles</t>
  </si>
  <si>
    <t>Driver</t>
  </si>
  <si>
    <t>Color</t>
  </si>
  <si>
    <t>Miles / Year</t>
  </si>
  <si>
    <t>Miles</t>
  </si>
  <si>
    <t>Age</t>
  </si>
  <si>
    <t>Manufacture Year</t>
  </si>
  <si>
    <t>Model (Full Name)</t>
  </si>
  <si>
    <t>Model</t>
  </si>
  <si>
    <t>Make (Full Name)</t>
  </si>
  <si>
    <t>Make</t>
  </si>
  <si>
    <t>Car ID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</si>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</sst>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44" fontId="0" fillId="6" borderId="0" xfId="0" applyNumberFormat="1" applyFill="1"/>
    <xf numFmtId="16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4" fontId="2" fillId="0" borderId="0" xfId="1" applyFont="1" applyAlignment="1">
      <alignment wrapText="1"/>
    </xf>
    <xf numFmtId="0" fontId="2" fillId="0" borderId="0" xfId="3" applyAlignment="1">
      <alignment wrapText="1"/>
    </xf>
    <xf numFmtId="44" fontId="2" fillId="0" borderId="0" xfId="1" applyFont="1"/>
    <xf numFmtId="0" fontId="2" fillId="0" borderId="0" xfId="3"/>
    <xf numFmtId="14" fontId="2" fillId="0" borderId="0" xfId="4" applyNumberFormat="1" applyFont="1"/>
    <xf numFmtId="165" fontId="2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5">
    <cellStyle name="Comma 2" xfId="4" xr:uid="{6FB65A77-C4BA-498C-8FE6-21A9F92C3BF8}"/>
    <cellStyle name="Currency" xfId="1" builtinId="4"/>
    <cellStyle name="Normal" xfId="0" builtinId="0"/>
    <cellStyle name="Normal 2" xfId="3" xr:uid="{4581100D-55BF-45DC-AD8B-FD0ED1566C29}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'GRADE BOOK'!$C$4:$C$20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5-42F4-983A-981B7647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32544"/>
        <c:axId val="512430384"/>
      </c:barChart>
      <c:catAx>
        <c:axId val="5124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0384"/>
        <c:crosses val="autoZero"/>
        <c:auto val="1"/>
        <c:lblAlgn val="ctr"/>
        <c:lblOffset val="100"/>
        <c:noMultiLvlLbl val="0"/>
      </c:catAx>
      <c:valAx>
        <c:axId val="5124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>
        <c:manualLayout>
          <c:xMode val="edge"/>
          <c:yMode val="edge"/>
          <c:x val="0.274374890638670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'GRADE BOOK'!$D$4:$D$20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40EA-BDBD-693E59FB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645416"/>
        <c:axId val="414649736"/>
      </c:barChart>
      <c:catAx>
        <c:axId val="41464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9736"/>
        <c:crosses val="autoZero"/>
        <c:auto val="1"/>
        <c:lblAlgn val="ctr"/>
        <c:lblOffset val="100"/>
        <c:noMultiLvlLbl val="0"/>
      </c:catAx>
      <c:valAx>
        <c:axId val="41464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'GRADE BOOK'!$E$4:$E$20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6-4499-BE25-9DEAEDD2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646856"/>
        <c:axId val="414645776"/>
      </c:barChart>
      <c:catAx>
        <c:axId val="4146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5776"/>
        <c:crosses val="autoZero"/>
        <c:auto val="1"/>
        <c:lblAlgn val="ctr"/>
        <c:lblOffset val="100"/>
        <c:noMultiLvlLbl val="0"/>
      </c:catAx>
      <c:valAx>
        <c:axId val="4146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Assignment.xlsx]PIVOT TABLE FOR SALES REPORT!PivotTable2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FOR SALES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B2-4DE0-ADBD-24E3C9670A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B2-4DE0-ADBD-24E3C9670A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B2-4DE0-ADBD-24E3C9670A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9B2-4DE0-ADBD-24E3C9670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SALES REPORT'!$A$4:$A$8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 FOR SALES REPORT'!$B$4:$B$8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3-4C47-ABDF-7FB992B1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65048118985126"/>
          <c:y val="0.17171296296296298"/>
          <c:w val="0.74501618547681536"/>
          <c:h val="0.560540244969378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E-4A19-8422-B971EFD5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21328"/>
        <c:axId val="406715568"/>
      </c:scatterChart>
      <c:valAx>
        <c:axId val="4067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/>
                  <a:t>Age  of</a:t>
                </a:r>
                <a:r>
                  <a:rPr lang="en-US" sz="1100" b="0" baseline="0"/>
                  <a:t> the Car (Years</a:t>
                </a:r>
                <a:r>
                  <a:rPr lang="en-US" baseline="0"/>
                  <a:t>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5568"/>
        <c:crosses val="autoZero"/>
        <c:crossBetween val="midCat"/>
      </c:valAx>
      <c:valAx>
        <c:axId val="4067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Miles</a:t>
                </a:r>
                <a:r>
                  <a:rPr lang="en-US" sz="1050" b="1" baseline="0"/>
                  <a:t> Driven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3333333333333333E-2"/>
              <c:y val="0.32013123359580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Assignment.xlsx]CAR INVENTORY PIVOT!PivotTable1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PIVOT'!$B$2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 PIVOT'!$A$3:$A$20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 PIVOT'!$B$3:$B$20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9-429F-9DF9-2D765EB3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19888"/>
        <c:axId val="406715928"/>
      </c:barChart>
      <c:catAx>
        <c:axId val="4067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5928"/>
        <c:crosses val="autoZero"/>
        <c:auto val="1"/>
        <c:lblAlgn val="ctr"/>
        <c:lblOffset val="100"/>
        <c:noMultiLvlLbl val="0"/>
      </c:catAx>
      <c:valAx>
        <c:axId val="4067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223368</xdr:colOff>
      <xdr:row>1</xdr:row>
      <xdr:rowOff>61041</xdr:rowOff>
    </xdr:from>
    <xdr:to>
      <xdr:col>21</xdr:col>
      <xdr:colOff>528168</xdr:colOff>
      <xdr:row>15</xdr:row>
      <xdr:rowOff>137240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C09F1-4CA0-293F-7FFB-61DA3E63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309896</xdr:colOff>
      <xdr:row>16</xdr:row>
      <xdr:rowOff>164473</xdr:rowOff>
    </xdr:from>
    <xdr:to>
      <xdr:col>22</xdr:col>
      <xdr:colOff>52318</xdr:colOff>
      <xdr:row>31</xdr:row>
      <xdr:rowOff>90420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870D2-32DB-94D1-ED32-5C63E8DAF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283066</xdr:colOff>
      <xdr:row>32</xdr:row>
      <xdr:rowOff>110811</xdr:rowOff>
    </xdr:from>
    <xdr:to>
      <xdr:col>22</xdr:col>
      <xdr:colOff>25488</xdr:colOff>
      <xdr:row>47</xdr:row>
      <xdr:rowOff>36757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075A1D-CEBD-B6AA-5B15-77B7AC49D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38100</xdr:rowOff>
    </xdr:from>
    <xdr:to>
      <xdr:col>11</xdr:col>
      <xdr:colOff>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AC318-6A10-282C-BB12-116A382E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6</xdr:row>
      <xdr:rowOff>123825</xdr:rowOff>
    </xdr:from>
    <xdr:to>
      <xdr:col>22</xdr:col>
      <xdr:colOff>266700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FA588-BC06-4A0D-9861-DA855FC9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76200</xdr:rowOff>
    </xdr:from>
    <xdr:to>
      <xdr:col>10</xdr:col>
      <xdr:colOff>9525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B146A-0626-4E69-B6CB-1E8054DEA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Video%20Assignmen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7250" refreshedDate="45697.589635995369" createdVersion="8" refreshedVersion="8" minRefreshableVersion="3" recordCount="171" xr:uid="{E4C7D714-2E04-4173-90E3-27CB7F91C41A}">
  <cacheSource type="worksheet">
    <worksheetSource ref="A1:K172" sheet="SALES REPORT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$50 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7250" refreshedDate="45698.817277430557" createdVersion="8" refreshedVersion="8" minRefreshableVersion="3" recordCount="52" xr:uid="{2EB8AAF0-0B4A-478A-8B3A-564428015708}">
  <cacheSource type="worksheet">
    <worksheetSource ref="A1:N53" sheet="Sheet2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Odyssey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Odyssey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Odyssey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Odyssey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Odyssey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Odyssey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A681C-8BC8-40DA-BB29-1AAB7209CCE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numFmtId="165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9534A-1EAF-4244-BD07-4B77E446B9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:B2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048B-F664-481A-AE2F-C0EE862941A4}">
  <sheetPr>
    <pageSetUpPr fitToPage="1"/>
  </sheetPr>
  <dimension ref="A1:AD25"/>
  <sheetViews>
    <sheetView topLeftCell="A11" zoomScale="112" zoomScaleNormal="112" workbookViewId="0">
      <selection activeCell="A24" sqref="A24"/>
    </sheetView>
  </sheetViews>
  <sheetFormatPr defaultRowHeight="15"/>
  <cols>
    <col min="1" max="1" width="13.85546875" customWidth="1"/>
    <col min="2" max="2" width="15" customWidth="1"/>
    <col min="3" max="3" width="14.140625" customWidth="1"/>
    <col min="4" max="13" width="15.42578125" customWidth="1"/>
    <col min="14" max="18" width="11.7109375" customWidth="1"/>
    <col min="19" max="23" width="16" customWidth="1"/>
    <col min="24" max="24" width="11.7109375" customWidth="1"/>
    <col min="25" max="25" width="11.5703125" bestFit="1" customWidth="1"/>
    <col min="26" max="26" width="11.42578125" customWidth="1"/>
    <col min="27" max="27" width="10.28515625" customWidth="1"/>
    <col min="28" max="28" width="11.42578125" customWidth="1"/>
    <col min="30" max="30" width="11.5703125" bestFit="1" customWidth="1"/>
  </cols>
  <sheetData>
    <row r="1" spans="1:30">
      <c r="A1" t="s">
        <v>0</v>
      </c>
    </row>
    <row r="2" spans="1:30">
      <c r="D2" t="s">
        <v>46</v>
      </c>
      <c r="I2" t="s">
        <v>43</v>
      </c>
      <c r="N2" t="s">
        <v>4</v>
      </c>
      <c r="S2" t="s">
        <v>44</v>
      </c>
      <c r="X2" t="s">
        <v>45</v>
      </c>
      <c r="AD2" t="s">
        <v>47</v>
      </c>
    </row>
    <row r="3" spans="1:30">
      <c r="A3" t="s">
        <v>1</v>
      </c>
      <c r="B3" t="s">
        <v>2</v>
      </c>
      <c r="C3" t="s">
        <v>3</v>
      </c>
      <c r="D3" s="4">
        <v>45658</v>
      </c>
      <c r="E3" s="4">
        <f>D3+7</f>
        <v>45665</v>
      </c>
      <c r="F3" s="4">
        <f t="shared" ref="F3:G3" si="0">E3+7</f>
        <v>45672</v>
      </c>
      <c r="G3" s="4">
        <f t="shared" si="0"/>
        <v>45679</v>
      </c>
      <c r="H3" s="4">
        <f>G3+7</f>
        <v>45686</v>
      </c>
      <c r="I3" s="6">
        <v>45658</v>
      </c>
      <c r="J3" s="6">
        <f>I3+7</f>
        <v>45665</v>
      </c>
      <c r="K3" s="6">
        <f t="shared" ref="K3:M3" si="1">J3+7</f>
        <v>45672</v>
      </c>
      <c r="L3" s="6">
        <f t="shared" si="1"/>
        <v>45679</v>
      </c>
      <c r="M3" s="6">
        <f t="shared" si="1"/>
        <v>45686</v>
      </c>
      <c r="N3" s="8">
        <v>45658</v>
      </c>
      <c r="O3" s="8">
        <f>N3+7</f>
        <v>45665</v>
      </c>
      <c r="P3" s="8">
        <f t="shared" ref="P3:R3" si="2">O3+7</f>
        <v>45672</v>
      </c>
      <c r="Q3" s="8">
        <f t="shared" si="2"/>
        <v>45679</v>
      </c>
      <c r="R3" s="8">
        <f t="shared" si="2"/>
        <v>45686</v>
      </c>
      <c r="S3" s="10">
        <v>45658</v>
      </c>
      <c r="T3" s="10">
        <f>S3+7</f>
        <v>45665</v>
      </c>
      <c r="U3" s="10">
        <f t="shared" ref="U3:V3" si="3">T3+7</f>
        <v>45672</v>
      </c>
      <c r="V3" s="10">
        <f t="shared" si="3"/>
        <v>45679</v>
      </c>
      <c r="W3" s="10">
        <f>V3+7</f>
        <v>45686</v>
      </c>
      <c r="X3" s="13">
        <v>45658</v>
      </c>
      <c r="Y3" s="13">
        <f>X3+7</f>
        <v>45665</v>
      </c>
      <c r="Z3" s="13">
        <f t="shared" ref="Z3:AB3" si="4">Y3+7</f>
        <v>45672</v>
      </c>
      <c r="AA3" s="13">
        <f t="shared" si="4"/>
        <v>45679</v>
      </c>
      <c r="AB3" s="13">
        <f t="shared" si="4"/>
        <v>45686</v>
      </c>
    </row>
    <row r="4" spans="1:30">
      <c r="A4" t="s">
        <v>5</v>
      </c>
      <c r="B4" t="s">
        <v>6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IF(D4&gt;40,D4-40,)</f>
        <v>1</v>
      </c>
      <c r="J4" s="7">
        <f t="shared" ref="J4:M4" si="5">IF(E4&gt;40,E4-40,)</f>
        <v>2</v>
      </c>
      <c r="K4" s="7">
        <f t="shared" si="5"/>
        <v>0</v>
      </c>
      <c r="L4" s="7">
        <f t="shared" si="5"/>
        <v>0</v>
      </c>
      <c r="M4" s="7">
        <f t="shared" si="5"/>
        <v>6</v>
      </c>
      <c r="N4" s="9">
        <f>$C4*D4</f>
        <v>651.9</v>
      </c>
      <c r="O4" s="9">
        <f t="shared" ref="O4:R19" si="6">$C4*E4</f>
        <v>667.80000000000007</v>
      </c>
      <c r="P4" s="9">
        <f t="shared" si="6"/>
        <v>620.1</v>
      </c>
      <c r="Q4" s="9">
        <f t="shared" si="6"/>
        <v>477</v>
      </c>
      <c r="R4" s="9">
        <f>$C4*H4</f>
        <v>731.4</v>
      </c>
      <c r="S4" s="11">
        <f>0.5*$C4*I4</f>
        <v>7.95</v>
      </c>
      <c r="T4" s="11">
        <f t="shared" ref="T4:T20" si="7">0.5*$C4*J4</f>
        <v>15.9</v>
      </c>
      <c r="U4" s="11">
        <f t="shared" ref="U4:U20" si="8">0.5*$C4*K4</f>
        <v>0</v>
      </c>
      <c r="V4" s="11">
        <f t="shared" ref="V4:V20" si="9">0.5*$C4*L4</f>
        <v>0</v>
      </c>
      <c r="W4" s="11">
        <f t="shared" ref="W4:W20" si="10">0.5*$C4*M4</f>
        <v>47.7</v>
      </c>
      <c r="X4" s="12">
        <f t="shared" ref="X4:X20" si="11">N4+S4</f>
        <v>659.85</v>
      </c>
      <c r="Y4" s="12">
        <f t="shared" ref="Y4:AB19" si="12">O4+T4</f>
        <v>683.7</v>
      </c>
      <c r="Z4" s="12">
        <f t="shared" si="12"/>
        <v>620.1</v>
      </c>
      <c r="AA4" s="12">
        <f t="shared" si="12"/>
        <v>477</v>
      </c>
      <c r="AB4" s="12">
        <f t="shared" si="12"/>
        <v>779.1</v>
      </c>
      <c r="AD4" s="2">
        <f>SUM(X4:AB4)</f>
        <v>3219.75</v>
      </c>
    </row>
    <row r="5" spans="1:30">
      <c r="A5" t="s">
        <v>7</v>
      </c>
      <c r="B5" t="s">
        <v>8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ref="I5:I19" si="13">IF(D5&gt;40,D5-40,)</f>
        <v>2</v>
      </c>
      <c r="J5" s="7">
        <f t="shared" ref="J5:J20" si="14">IF(E5&gt;40,E5-40,)</f>
        <v>1</v>
      </c>
      <c r="K5" s="7">
        <f t="shared" ref="K5:K20" si="15">IF(F5&gt;40,F5-40,)</f>
        <v>0</v>
      </c>
      <c r="L5" s="7">
        <f t="shared" ref="L5:L20" si="16">IF(G5&gt;40,G5-40,)</f>
        <v>0</v>
      </c>
      <c r="M5" s="7">
        <f t="shared" ref="M5:M20" si="17">IF(H5&gt;40,H5-40,)</f>
        <v>4</v>
      </c>
      <c r="N5" s="9">
        <f t="shared" ref="N5:N20" si="18">$C5*D5</f>
        <v>420</v>
      </c>
      <c r="O5" s="9">
        <f t="shared" si="6"/>
        <v>410</v>
      </c>
      <c r="P5" s="9">
        <f t="shared" si="6"/>
        <v>400</v>
      </c>
      <c r="Q5" s="9">
        <f t="shared" si="6"/>
        <v>380</v>
      </c>
      <c r="R5" s="9">
        <f t="shared" si="6"/>
        <v>440</v>
      </c>
      <c r="S5" s="11">
        <f t="shared" ref="S5:S20" si="19">0.5*$C5*I5</f>
        <v>10</v>
      </c>
      <c r="T5" s="11">
        <f t="shared" si="7"/>
        <v>5</v>
      </c>
      <c r="U5" s="11">
        <f t="shared" si="8"/>
        <v>0</v>
      </c>
      <c r="V5" s="11">
        <f t="shared" si="9"/>
        <v>0</v>
      </c>
      <c r="W5" s="11">
        <f t="shared" si="10"/>
        <v>20</v>
      </c>
      <c r="X5" s="12">
        <f t="shared" si="11"/>
        <v>430</v>
      </c>
      <c r="Y5" s="12">
        <f t="shared" si="12"/>
        <v>415</v>
      </c>
      <c r="Z5" s="12">
        <f t="shared" si="12"/>
        <v>400</v>
      </c>
      <c r="AA5" s="12">
        <f t="shared" si="12"/>
        <v>380</v>
      </c>
      <c r="AB5" s="12">
        <f t="shared" si="12"/>
        <v>460</v>
      </c>
      <c r="AD5" s="2">
        <f t="shared" ref="AD5:AD20" si="20">SUM(X5:AB5)</f>
        <v>2085</v>
      </c>
    </row>
    <row r="6" spans="1:30">
      <c r="A6" t="s">
        <v>9</v>
      </c>
      <c r="B6" t="s">
        <v>10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13"/>
        <v>9</v>
      </c>
      <c r="J6" s="7">
        <f t="shared" si="14"/>
        <v>0</v>
      </c>
      <c r="K6" s="7">
        <f t="shared" si="15"/>
        <v>0</v>
      </c>
      <c r="L6" s="7">
        <f t="shared" si="16"/>
        <v>0</v>
      </c>
      <c r="M6" s="7">
        <f t="shared" si="17"/>
        <v>0</v>
      </c>
      <c r="N6" s="9">
        <f t="shared" si="18"/>
        <v>1082.9000000000001</v>
      </c>
      <c r="O6" s="9">
        <f t="shared" si="6"/>
        <v>884</v>
      </c>
      <c r="P6" s="9">
        <f t="shared" si="6"/>
        <v>729.30000000000007</v>
      </c>
      <c r="Q6" s="9">
        <f t="shared" si="6"/>
        <v>442</v>
      </c>
      <c r="R6" s="9">
        <f t="shared" si="6"/>
        <v>397.8</v>
      </c>
      <c r="S6" s="11">
        <f t="shared" si="19"/>
        <v>99.45</v>
      </c>
      <c r="T6" s="11">
        <f t="shared" si="7"/>
        <v>0</v>
      </c>
      <c r="U6" s="11">
        <f t="shared" si="8"/>
        <v>0</v>
      </c>
      <c r="V6" s="11">
        <f t="shared" si="9"/>
        <v>0</v>
      </c>
      <c r="W6" s="11">
        <f t="shared" si="10"/>
        <v>0</v>
      </c>
      <c r="X6" s="12">
        <f t="shared" si="11"/>
        <v>1182.3500000000001</v>
      </c>
      <c r="Y6" s="12">
        <f t="shared" si="12"/>
        <v>884</v>
      </c>
      <c r="Z6" s="12">
        <f t="shared" si="12"/>
        <v>729.30000000000007</v>
      </c>
      <c r="AA6" s="12">
        <f t="shared" si="12"/>
        <v>442</v>
      </c>
      <c r="AB6" s="12">
        <f t="shared" si="12"/>
        <v>397.8</v>
      </c>
      <c r="AD6" s="2">
        <f t="shared" si="20"/>
        <v>3635.4500000000007</v>
      </c>
    </row>
    <row r="7" spans="1:30">
      <c r="A7" t="s">
        <v>12</v>
      </c>
      <c r="B7" t="s">
        <v>11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13"/>
        <v>1</v>
      </c>
      <c r="J7" s="7">
        <f t="shared" si="14"/>
        <v>10</v>
      </c>
      <c r="K7" s="7">
        <f t="shared" si="15"/>
        <v>7</v>
      </c>
      <c r="L7" s="7">
        <f t="shared" si="16"/>
        <v>0</v>
      </c>
      <c r="M7" s="7">
        <f t="shared" si="17"/>
        <v>0</v>
      </c>
      <c r="N7" s="9">
        <f t="shared" si="18"/>
        <v>783.1</v>
      </c>
      <c r="O7" s="9">
        <f t="shared" si="6"/>
        <v>955.00000000000011</v>
      </c>
      <c r="P7" s="9">
        <f t="shared" si="6"/>
        <v>897.7</v>
      </c>
      <c r="Q7" s="9">
        <f t="shared" si="6"/>
        <v>573</v>
      </c>
      <c r="R7" s="9">
        <f t="shared" si="6"/>
        <v>744.90000000000009</v>
      </c>
      <c r="S7" s="11">
        <f t="shared" si="19"/>
        <v>9.5500000000000007</v>
      </c>
      <c r="T7" s="11">
        <f t="shared" si="7"/>
        <v>95.5</v>
      </c>
      <c r="U7" s="11">
        <f t="shared" si="8"/>
        <v>66.850000000000009</v>
      </c>
      <c r="V7" s="11">
        <f t="shared" si="9"/>
        <v>0</v>
      </c>
      <c r="W7" s="11">
        <f t="shared" si="10"/>
        <v>0</v>
      </c>
      <c r="X7" s="12">
        <f t="shared" si="11"/>
        <v>792.65</v>
      </c>
      <c r="Y7" s="12">
        <f t="shared" si="12"/>
        <v>1050.5</v>
      </c>
      <c r="Z7" s="12">
        <f t="shared" si="12"/>
        <v>964.55000000000007</v>
      </c>
      <c r="AA7" s="12">
        <f t="shared" si="12"/>
        <v>573</v>
      </c>
      <c r="AB7" s="12">
        <f t="shared" si="12"/>
        <v>744.90000000000009</v>
      </c>
      <c r="AD7" s="2">
        <f t="shared" si="20"/>
        <v>4125.6000000000004</v>
      </c>
    </row>
    <row r="8" spans="1:30">
      <c r="A8" t="s">
        <v>13</v>
      </c>
      <c r="B8" t="s">
        <v>14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13"/>
        <v>0</v>
      </c>
      <c r="J8" s="7">
        <f t="shared" si="14"/>
        <v>12</v>
      </c>
      <c r="K8" s="7">
        <f t="shared" si="15"/>
        <v>2</v>
      </c>
      <c r="L8" s="7">
        <f t="shared" si="16"/>
        <v>0</v>
      </c>
      <c r="M8" s="7">
        <f t="shared" si="17"/>
        <v>0</v>
      </c>
      <c r="N8" s="9">
        <f t="shared" si="18"/>
        <v>269.10000000000002</v>
      </c>
      <c r="O8" s="9">
        <f t="shared" si="6"/>
        <v>358.8</v>
      </c>
      <c r="P8" s="9">
        <f t="shared" si="6"/>
        <v>289.8</v>
      </c>
      <c r="Q8" s="9">
        <f t="shared" si="6"/>
        <v>276</v>
      </c>
      <c r="R8" s="9">
        <f t="shared" si="6"/>
        <v>276</v>
      </c>
      <c r="S8" s="11">
        <f t="shared" si="19"/>
        <v>0</v>
      </c>
      <c r="T8" s="11">
        <f t="shared" si="7"/>
        <v>41.400000000000006</v>
      </c>
      <c r="U8" s="11">
        <f t="shared" si="8"/>
        <v>6.9</v>
      </c>
      <c r="V8" s="11">
        <f t="shared" si="9"/>
        <v>0</v>
      </c>
      <c r="W8" s="11">
        <f t="shared" si="10"/>
        <v>0</v>
      </c>
      <c r="X8" s="12">
        <f t="shared" si="11"/>
        <v>269.10000000000002</v>
      </c>
      <c r="Y8" s="12">
        <f t="shared" si="12"/>
        <v>400.20000000000005</v>
      </c>
      <c r="Z8" s="12">
        <f t="shared" si="12"/>
        <v>296.7</v>
      </c>
      <c r="AA8" s="12">
        <f>Q8+V8</f>
        <v>276</v>
      </c>
      <c r="AB8" s="12">
        <f t="shared" si="12"/>
        <v>276</v>
      </c>
      <c r="AD8" s="2">
        <f t="shared" si="20"/>
        <v>1518</v>
      </c>
    </row>
    <row r="9" spans="1:30">
      <c r="A9" t="s">
        <v>15</v>
      </c>
      <c r="B9" t="s">
        <v>16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13"/>
        <v>4</v>
      </c>
      <c r="J9" s="7">
        <f t="shared" si="14"/>
        <v>11</v>
      </c>
      <c r="K9" s="7">
        <f t="shared" si="15"/>
        <v>2</v>
      </c>
      <c r="L9" s="7">
        <f t="shared" si="16"/>
        <v>0</v>
      </c>
      <c r="M9" s="7">
        <f t="shared" si="17"/>
        <v>0</v>
      </c>
      <c r="N9" s="9">
        <f t="shared" si="18"/>
        <v>624.79999999999995</v>
      </c>
      <c r="O9" s="9">
        <f t="shared" si="6"/>
        <v>724.19999999999993</v>
      </c>
      <c r="P9" s="9">
        <f t="shared" si="6"/>
        <v>596.4</v>
      </c>
      <c r="Q9" s="9">
        <f t="shared" si="6"/>
        <v>568</v>
      </c>
      <c r="R9" s="9">
        <f t="shared" si="6"/>
        <v>284</v>
      </c>
      <c r="S9" s="11">
        <f t="shared" si="19"/>
        <v>28.4</v>
      </c>
      <c r="T9" s="11">
        <f t="shared" si="7"/>
        <v>78.099999999999994</v>
      </c>
      <c r="U9" s="11">
        <f t="shared" si="8"/>
        <v>14.2</v>
      </c>
      <c r="V9" s="11">
        <f t="shared" si="9"/>
        <v>0</v>
      </c>
      <c r="W9" s="11">
        <f t="shared" si="10"/>
        <v>0</v>
      </c>
      <c r="X9" s="12">
        <f t="shared" si="11"/>
        <v>653.19999999999993</v>
      </c>
      <c r="Y9" s="12">
        <f t="shared" si="12"/>
        <v>802.3</v>
      </c>
      <c r="Z9" s="12">
        <f t="shared" si="12"/>
        <v>610.6</v>
      </c>
      <c r="AA9" s="12">
        <f t="shared" si="12"/>
        <v>568</v>
      </c>
      <c r="AB9" s="12">
        <f t="shared" si="12"/>
        <v>284</v>
      </c>
      <c r="AD9" s="2">
        <f t="shared" si="20"/>
        <v>2918.1</v>
      </c>
    </row>
    <row r="10" spans="1:30">
      <c r="A10" t="s">
        <v>18</v>
      </c>
      <c r="B10" t="s">
        <v>17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13"/>
        <v>15</v>
      </c>
      <c r="J10" s="7">
        <f t="shared" si="14"/>
        <v>20</v>
      </c>
      <c r="K10" s="7">
        <f t="shared" si="15"/>
        <v>5</v>
      </c>
      <c r="L10" s="7">
        <f t="shared" si="16"/>
        <v>0</v>
      </c>
      <c r="M10" s="7">
        <f t="shared" si="17"/>
        <v>9</v>
      </c>
      <c r="N10" s="9">
        <f t="shared" si="18"/>
        <v>990</v>
      </c>
      <c r="O10" s="9">
        <f t="shared" si="6"/>
        <v>1080</v>
      </c>
      <c r="P10" s="9">
        <f t="shared" si="6"/>
        <v>810</v>
      </c>
      <c r="Q10" s="9">
        <f t="shared" si="6"/>
        <v>720</v>
      </c>
      <c r="R10" s="9">
        <f t="shared" si="6"/>
        <v>882</v>
      </c>
      <c r="S10" s="11">
        <f t="shared" si="19"/>
        <v>135</v>
      </c>
      <c r="T10" s="11">
        <f t="shared" si="7"/>
        <v>180</v>
      </c>
      <c r="U10" s="11">
        <f t="shared" si="8"/>
        <v>45</v>
      </c>
      <c r="V10" s="11">
        <f t="shared" si="9"/>
        <v>0</v>
      </c>
      <c r="W10" s="11">
        <f t="shared" si="10"/>
        <v>81</v>
      </c>
      <c r="X10" s="12">
        <f t="shared" si="11"/>
        <v>1125</v>
      </c>
      <c r="Y10" s="12">
        <f t="shared" si="12"/>
        <v>1260</v>
      </c>
      <c r="Z10" s="12">
        <f t="shared" si="12"/>
        <v>855</v>
      </c>
      <c r="AA10" s="12">
        <f t="shared" si="12"/>
        <v>720</v>
      </c>
      <c r="AB10" s="12">
        <f t="shared" si="12"/>
        <v>963</v>
      </c>
      <c r="AD10" s="2">
        <f t="shared" si="20"/>
        <v>4923</v>
      </c>
    </row>
    <row r="11" spans="1:30">
      <c r="A11" t="s">
        <v>19</v>
      </c>
      <c r="B11" t="s">
        <v>20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13"/>
        <v>0</v>
      </c>
      <c r="J11" s="7">
        <f t="shared" si="14"/>
        <v>0</v>
      </c>
      <c r="K11" s="7">
        <f t="shared" si="15"/>
        <v>14</v>
      </c>
      <c r="L11" s="7">
        <f t="shared" si="16"/>
        <v>0</v>
      </c>
      <c r="M11" s="7">
        <f t="shared" si="17"/>
        <v>0</v>
      </c>
      <c r="N11" s="9">
        <f t="shared" si="18"/>
        <v>577.5</v>
      </c>
      <c r="O11" s="9">
        <f t="shared" si="6"/>
        <v>385</v>
      </c>
      <c r="P11" s="9">
        <f t="shared" si="6"/>
        <v>945</v>
      </c>
      <c r="Q11" s="9">
        <f t="shared" si="6"/>
        <v>700</v>
      </c>
      <c r="R11" s="9">
        <f t="shared" si="6"/>
        <v>350</v>
      </c>
      <c r="S11" s="11">
        <f t="shared" si="19"/>
        <v>0</v>
      </c>
      <c r="T11" s="11">
        <f t="shared" si="7"/>
        <v>0</v>
      </c>
      <c r="U11" s="11">
        <f t="shared" si="8"/>
        <v>122.5</v>
      </c>
      <c r="V11" s="11">
        <f t="shared" si="9"/>
        <v>0</v>
      </c>
      <c r="W11" s="11">
        <f t="shared" si="10"/>
        <v>0</v>
      </c>
      <c r="X11" s="12">
        <f t="shared" si="11"/>
        <v>577.5</v>
      </c>
      <c r="Y11" s="12">
        <f t="shared" si="12"/>
        <v>385</v>
      </c>
      <c r="Z11" s="12">
        <f t="shared" si="12"/>
        <v>1067.5</v>
      </c>
      <c r="AA11" s="12">
        <f t="shared" si="12"/>
        <v>700</v>
      </c>
      <c r="AB11" s="12">
        <f t="shared" si="12"/>
        <v>350</v>
      </c>
      <c r="AD11" s="2">
        <f t="shared" si="20"/>
        <v>3080</v>
      </c>
    </row>
    <row r="12" spans="1:30">
      <c r="A12" t="s">
        <v>21</v>
      </c>
      <c r="B12" t="s">
        <v>22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13"/>
        <v>0</v>
      </c>
      <c r="J12" s="7">
        <f t="shared" si="14"/>
        <v>0</v>
      </c>
      <c r="K12" s="7">
        <f t="shared" si="15"/>
        <v>2</v>
      </c>
      <c r="L12" s="7">
        <f t="shared" si="16"/>
        <v>0</v>
      </c>
      <c r="M12" s="7">
        <f t="shared" si="17"/>
        <v>0</v>
      </c>
      <c r="N12" s="9">
        <f t="shared" si="18"/>
        <v>426.29999999999995</v>
      </c>
      <c r="O12" s="9">
        <f t="shared" si="6"/>
        <v>588</v>
      </c>
      <c r="P12" s="9">
        <f t="shared" si="6"/>
        <v>617.4</v>
      </c>
      <c r="Q12" s="9">
        <f t="shared" si="6"/>
        <v>588</v>
      </c>
      <c r="R12" s="9">
        <f t="shared" si="6"/>
        <v>588</v>
      </c>
      <c r="S12" s="11">
        <f t="shared" si="19"/>
        <v>0</v>
      </c>
      <c r="T12" s="11">
        <f t="shared" si="7"/>
        <v>0</v>
      </c>
      <c r="U12" s="11">
        <f t="shared" si="8"/>
        <v>14.7</v>
      </c>
      <c r="V12" s="11">
        <f t="shared" si="9"/>
        <v>0</v>
      </c>
      <c r="W12" s="11">
        <f t="shared" si="10"/>
        <v>0</v>
      </c>
      <c r="X12" s="12">
        <f t="shared" si="11"/>
        <v>426.29999999999995</v>
      </c>
      <c r="Y12" s="12">
        <f t="shared" si="12"/>
        <v>588</v>
      </c>
      <c r="Z12" s="12">
        <f t="shared" si="12"/>
        <v>632.1</v>
      </c>
      <c r="AA12" s="12">
        <f t="shared" si="12"/>
        <v>588</v>
      </c>
      <c r="AB12" s="12">
        <f t="shared" si="12"/>
        <v>588</v>
      </c>
      <c r="AD12" s="2">
        <f t="shared" si="20"/>
        <v>2822.4</v>
      </c>
    </row>
    <row r="13" spans="1:30">
      <c r="A13" t="s">
        <v>23</v>
      </c>
      <c r="B13" t="s">
        <v>24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13"/>
        <v>0</v>
      </c>
      <c r="J13" s="7">
        <f t="shared" si="14"/>
        <v>0</v>
      </c>
      <c r="K13" s="7">
        <f t="shared" si="15"/>
        <v>2</v>
      </c>
      <c r="L13" s="7">
        <f t="shared" si="16"/>
        <v>0</v>
      </c>
      <c r="M13" s="7">
        <f t="shared" si="17"/>
        <v>0</v>
      </c>
      <c r="N13" s="9">
        <f t="shared" si="18"/>
        <v>556</v>
      </c>
      <c r="O13" s="9">
        <f t="shared" si="6"/>
        <v>556</v>
      </c>
      <c r="P13" s="9">
        <f t="shared" si="6"/>
        <v>583.80000000000007</v>
      </c>
      <c r="Q13" s="9">
        <f t="shared" si="6"/>
        <v>556</v>
      </c>
      <c r="R13" s="9">
        <f t="shared" si="6"/>
        <v>556</v>
      </c>
      <c r="S13" s="11">
        <f t="shared" si="19"/>
        <v>0</v>
      </c>
      <c r="T13" s="11">
        <f t="shared" si="7"/>
        <v>0</v>
      </c>
      <c r="U13" s="11">
        <f t="shared" si="8"/>
        <v>13.9</v>
      </c>
      <c r="V13" s="11">
        <f t="shared" si="9"/>
        <v>0</v>
      </c>
      <c r="W13" s="11">
        <f t="shared" si="10"/>
        <v>0</v>
      </c>
      <c r="X13" s="12">
        <f t="shared" si="11"/>
        <v>556</v>
      </c>
      <c r="Y13" s="12">
        <f t="shared" si="12"/>
        <v>556</v>
      </c>
      <c r="Z13" s="12">
        <f t="shared" si="12"/>
        <v>597.70000000000005</v>
      </c>
      <c r="AA13" s="12">
        <f t="shared" si="12"/>
        <v>556</v>
      </c>
      <c r="AB13" s="12">
        <f t="shared" si="12"/>
        <v>556</v>
      </c>
      <c r="AD13" s="2">
        <f t="shared" si="20"/>
        <v>2821.7</v>
      </c>
    </row>
    <row r="14" spans="1:30">
      <c r="A14" t="s">
        <v>25</v>
      </c>
      <c r="B14" t="s">
        <v>26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13"/>
        <v>0</v>
      </c>
      <c r="J14" s="7">
        <f t="shared" si="14"/>
        <v>0</v>
      </c>
      <c r="K14" s="7">
        <f t="shared" si="15"/>
        <v>2</v>
      </c>
      <c r="L14" s="7">
        <f t="shared" si="16"/>
        <v>0</v>
      </c>
      <c r="M14" s="7">
        <f t="shared" si="17"/>
        <v>0</v>
      </c>
      <c r="N14" s="9">
        <f t="shared" si="18"/>
        <v>448</v>
      </c>
      <c r="O14" s="9">
        <f t="shared" si="6"/>
        <v>448</v>
      </c>
      <c r="P14" s="9">
        <f t="shared" si="6"/>
        <v>470.4</v>
      </c>
      <c r="Q14" s="9">
        <f t="shared" si="6"/>
        <v>436.79999999999995</v>
      </c>
      <c r="R14" s="9">
        <f t="shared" si="6"/>
        <v>448</v>
      </c>
      <c r="S14" s="11">
        <f t="shared" si="19"/>
        <v>0</v>
      </c>
      <c r="T14" s="11">
        <f t="shared" si="7"/>
        <v>0</v>
      </c>
      <c r="U14" s="11">
        <f t="shared" si="8"/>
        <v>11.2</v>
      </c>
      <c r="V14" s="11">
        <f t="shared" si="9"/>
        <v>0</v>
      </c>
      <c r="W14" s="11">
        <f t="shared" si="10"/>
        <v>0</v>
      </c>
      <c r="X14" s="12">
        <f t="shared" si="11"/>
        <v>448</v>
      </c>
      <c r="Y14" s="12">
        <f t="shared" si="12"/>
        <v>448</v>
      </c>
      <c r="Z14" s="12">
        <f t="shared" si="12"/>
        <v>481.59999999999997</v>
      </c>
      <c r="AA14" s="12">
        <f t="shared" si="12"/>
        <v>436.79999999999995</v>
      </c>
      <c r="AB14" s="12">
        <f t="shared" si="12"/>
        <v>448</v>
      </c>
      <c r="AD14" s="2">
        <f t="shared" si="20"/>
        <v>2262.3999999999996</v>
      </c>
    </row>
    <row r="15" spans="1:30">
      <c r="A15" t="s">
        <v>27</v>
      </c>
      <c r="B15" t="s">
        <v>28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13"/>
        <v>0</v>
      </c>
      <c r="J15" s="7">
        <f t="shared" si="14"/>
        <v>0</v>
      </c>
      <c r="K15" s="7">
        <f t="shared" si="15"/>
        <v>1</v>
      </c>
      <c r="L15" s="7">
        <f t="shared" si="16"/>
        <v>2</v>
      </c>
      <c r="M15" s="7">
        <f t="shared" si="17"/>
        <v>0</v>
      </c>
      <c r="N15" s="9">
        <f t="shared" si="18"/>
        <v>404</v>
      </c>
      <c r="O15" s="9">
        <f t="shared" si="6"/>
        <v>404</v>
      </c>
      <c r="P15" s="9">
        <f t="shared" si="6"/>
        <v>414.09999999999997</v>
      </c>
      <c r="Q15" s="9">
        <f t="shared" si="6"/>
        <v>424.2</v>
      </c>
      <c r="R15" s="9">
        <f t="shared" si="6"/>
        <v>404</v>
      </c>
      <c r="S15" s="11">
        <f t="shared" si="19"/>
        <v>0</v>
      </c>
      <c r="T15" s="11">
        <f t="shared" si="7"/>
        <v>0</v>
      </c>
      <c r="U15" s="11">
        <f t="shared" si="8"/>
        <v>5.05</v>
      </c>
      <c r="V15" s="11">
        <f t="shared" si="9"/>
        <v>10.1</v>
      </c>
      <c r="W15" s="11">
        <f t="shared" si="10"/>
        <v>0</v>
      </c>
      <c r="X15" s="12">
        <f t="shared" si="11"/>
        <v>404</v>
      </c>
      <c r="Y15" s="12">
        <f t="shared" si="12"/>
        <v>404</v>
      </c>
      <c r="Z15" s="12">
        <f t="shared" si="12"/>
        <v>419.15</v>
      </c>
      <c r="AA15" s="12">
        <f t="shared" si="12"/>
        <v>434.3</v>
      </c>
      <c r="AB15" s="12">
        <f t="shared" si="12"/>
        <v>404</v>
      </c>
      <c r="AD15" s="2">
        <f t="shared" si="20"/>
        <v>2065.4499999999998</v>
      </c>
    </row>
    <row r="16" spans="1:30">
      <c r="A16" t="s">
        <v>29</v>
      </c>
      <c r="B16" t="s">
        <v>30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13"/>
        <v>2</v>
      </c>
      <c r="J16" s="7">
        <f t="shared" si="14"/>
        <v>2</v>
      </c>
      <c r="K16" s="7">
        <f t="shared" si="15"/>
        <v>0</v>
      </c>
      <c r="L16" s="7">
        <f t="shared" si="16"/>
        <v>2</v>
      </c>
      <c r="M16" s="7">
        <f t="shared" si="17"/>
        <v>0</v>
      </c>
      <c r="N16" s="9">
        <f t="shared" si="18"/>
        <v>378</v>
      </c>
      <c r="O16" s="9">
        <f t="shared" si="6"/>
        <v>378</v>
      </c>
      <c r="P16" s="9">
        <f t="shared" si="6"/>
        <v>351</v>
      </c>
      <c r="Q16" s="9">
        <f t="shared" si="6"/>
        <v>378</v>
      </c>
      <c r="R16" s="9">
        <f t="shared" si="6"/>
        <v>360</v>
      </c>
      <c r="S16" s="11">
        <f t="shared" si="19"/>
        <v>9</v>
      </c>
      <c r="T16" s="11">
        <f t="shared" si="7"/>
        <v>9</v>
      </c>
      <c r="U16" s="11">
        <f t="shared" si="8"/>
        <v>0</v>
      </c>
      <c r="V16" s="11">
        <f t="shared" si="9"/>
        <v>9</v>
      </c>
      <c r="W16" s="11">
        <f t="shared" si="10"/>
        <v>0</v>
      </c>
      <c r="X16" s="12">
        <f t="shared" si="11"/>
        <v>387</v>
      </c>
      <c r="Y16" s="12">
        <f t="shared" si="12"/>
        <v>387</v>
      </c>
      <c r="Z16" s="12">
        <f t="shared" si="12"/>
        <v>351</v>
      </c>
      <c r="AA16" s="12">
        <f t="shared" si="12"/>
        <v>387</v>
      </c>
      <c r="AB16" s="12">
        <f t="shared" si="12"/>
        <v>360</v>
      </c>
      <c r="AD16" s="2">
        <f t="shared" si="20"/>
        <v>1872</v>
      </c>
    </row>
    <row r="17" spans="1:30">
      <c r="A17" t="s">
        <v>31</v>
      </c>
      <c r="B17" t="s">
        <v>32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13"/>
        <v>0</v>
      </c>
      <c r="J17" s="7">
        <f t="shared" si="14"/>
        <v>3</v>
      </c>
      <c r="K17" s="7">
        <f t="shared" si="15"/>
        <v>0</v>
      </c>
      <c r="L17" s="7">
        <f t="shared" si="16"/>
        <v>1</v>
      </c>
      <c r="M17" s="7">
        <f t="shared" si="17"/>
        <v>0</v>
      </c>
      <c r="N17" s="9">
        <f t="shared" si="18"/>
        <v>337.59999999999997</v>
      </c>
      <c r="O17" s="9">
        <f t="shared" si="6"/>
        <v>362.91999999999996</v>
      </c>
      <c r="P17" s="9">
        <f t="shared" si="6"/>
        <v>329.15999999999997</v>
      </c>
      <c r="Q17" s="9">
        <f t="shared" si="6"/>
        <v>346.03999999999996</v>
      </c>
      <c r="R17" s="9">
        <f t="shared" si="6"/>
        <v>337.59999999999997</v>
      </c>
      <c r="S17" s="11">
        <f t="shared" si="19"/>
        <v>0</v>
      </c>
      <c r="T17" s="11">
        <f t="shared" si="7"/>
        <v>12.66</v>
      </c>
      <c r="U17" s="11">
        <f t="shared" si="8"/>
        <v>0</v>
      </c>
      <c r="V17" s="11">
        <f t="shared" si="9"/>
        <v>4.22</v>
      </c>
      <c r="W17" s="11">
        <f t="shared" si="10"/>
        <v>0</v>
      </c>
      <c r="X17" s="12">
        <f t="shared" si="11"/>
        <v>337.59999999999997</v>
      </c>
      <c r="Y17" s="12">
        <f t="shared" si="12"/>
        <v>375.58</v>
      </c>
      <c r="Z17" s="12">
        <f t="shared" si="12"/>
        <v>329.15999999999997</v>
      </c>
      <c r="AA17" s="12">
        <f t="shared" si="12"/>
        <v>350.26</v>
      </c>
      <c r="AB17" s="12">
        <f t="shared" si="12"/>
        <v>337.59999999999997</v>
      </c>
      <c r="AD17" s="2">
        <f t="shared" si="20"/>
        <v>1730.1999999999998</v>
      </c>
    </row>
    <row r="18" spans="1:30">
      <c r="A18" t="s">
        <v>33</v>
      </c>
      <c r="B18" t="s">
        <v>34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13"/>
        <v>0</v>
      </c>
      <c r="J18" s="7">
        <f t="shared" si="14"/>
        <v>2</v>
      </c>
      <c r="K18" s="7">
        <f t="shared" si="15"/>
        <v>0</v>
      </c>
      <c r="L18" s="7">
        <f t="shared" si="16"/>
        <v>0</v>
      </c>
      <c r="M18" s="7">
        <f t="shared" si="17"/>
        <v>0</v>
      </c>
      <c r="N18" s="9">
        <f t="shared" si="18"/>
        <v>568</v>
      </c>
      <c r="O18" s="9">
        <f t="shared" si="6"/>
        <v>596.4</v>
      </c>
      <c r="P18" s="9">
        <f t="shared" si="6"/>
        <v>553.79999999999995</v>
      </c>
      <c r="Q18" s="9">
        <f t="shared" si="6"/>
        <v>568</v>
      </c>
      <c r="R18" s="9">
        <f t="shared" si="6"/>
        <v>568</v>
      </c>
      <c r="S18" s="11">
        <f t="shared" si="19"/>
        <v>0</v>
      </c>
      <c r="T18" s="11">
        <f t="shared" si="7"/>
        <v>14.2</v>
      </c>
      <c r="U18" s="11">
        <f t="shared" si="8"/>
        <v>0</v>
      </c>
      <c r="V18" s="11">
        <f t="shared" si="9"/>
        <v>0</v>
      </c>
      <c r="W18" s="11">
        <f t="shared" si="10"/>
        <v>0</v>
      </c>
      <c r="X18" s="12">
        <f t="shared" si="11"/>
        <v>568</v>
      </c>
      <c r="Y18" s="12">
        <f t="shared" si="12"/>
        <v>610.6</v>
      </c>
      <c r="Z18" s="12">
        <f t="shared" si="12"/>
        <v>553.79999999999995</v>
      </c>
      <c r="AA18" s="12">
        <f t="shared" si="12"/>
        <v>568</v>
      </c>
      <c r="AB18" s="12">
        <f t="shared" si="12"/>
        <v>568</v>
      </c>
      <c r="AD18" s="2">
        <f t="shared" si="20"/>
        <v>2868.3999999999996</v>
      </c>
    </row>
    <row r="19" spans="1:30">
      <c r="A19" t="s">
        <v>35</v>
      </c>
      <c r="B19" t="s">
        <v>36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13"/>
        <v>1</v>
      </c>
      <c r="J19" s="7">
        <f t="shared" si="14"/>
        <v>2</v>
      </c>
      <c r="K19" s="7">
        <f t="shared" si="15"/>
        <v>0</v>
      </c>
      <c r="L19" s="7">
        <f t="shared" si="16"/>
        <v>0</v>
      </c>
      <c r="M19" s="7">
        <f t="shared" si="17"/>
        <v>0</v>
      </c>
      <c r="N19" s="9">
        <f t="shared" si="18"/>
        <v>1845</v>
      </c>
      <c r="O19" s="9">
        <f t="shared" si="6"/>
        <v>1890</v>
      </c>
      <c r="P19" s="9">
        <f t="shared" si="6"/>
        <v>1800</v>
      </c>
      <c r="Q19" s="9">
        <f t="shared" si="6"/>
        <v>1260</v>
      </c>
      <c r="R19" s="9">
        <f t="shared" si="6"/>
        <v>1800</v>
      </c>
      <c r="S19" s="11">
        <f t="shared" si="19"/>
        <v>22.5</v>
      </c>
      <c r="T19" s="11">
        <f t="shared" si="7"/>
        <v>45</v>
      </c>
      <c r="U19" s="11">
        <f t="shared" si="8"/>
        <v>0</v>
      </c>
      <c r="V19" s="11">
        <f t="shared" si="9"/>
        <v>0</v>
      </c>
      <c r="W19" s="11">
        <f t="shared" si="10"/>
        <v>0</v>
      </c>
      <c r="X19" s="12">
        <f t="shared" si="11"/>
        <v>1867.5</v>
      </c>
      <c r="Y19" s="12">
        <f t="shared" si="12"/>
        <v>1935</v>
      </c>
      <c r="Z19" s="12">
        <f t="shared" si="12"/>
        <v>1800</v>
      </c>
      <c r="AA19" s="12">
        <f t="shared" si="12"/>
        <v>1260</v>
      </c>
      <c r="AB19" s="12">
        <f t="shared" si="12"/>
        <v>1800</v>
      </c>
      <c r="AD19" s="2">
        <f t="shared" si="20"/>
        <v>8662.5</v>
      </c>
    </row>
    <row r="20" spans="1:30">
      <c r="A20" t="s">
        <v>37</v>
      </c>
      <c r="B20" t="s">
        <v>38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IF(D20&gt;40,D20-40,)</f>
        <v>0</v>
      </c>
      <c r="J20" s="7">
        <f t="shared" si="14"/>
        <v>40</v>
      </c>
      <c r="K20" s="7">
        <f t="shared" si="15"/>
        <v>0</v>
      </c>
      <c r="L20" s="7">
        <f t="shared" si="16"/>
        <v>0</v>
      </c>
      <c r="M20" s="7">
        <f t="shared" si="17"/>
        <v>0</v>
      </c>
      <c r="N20" s="9">
        <f t="shared" si="18"/>
        <v>1170</v>
      </c>
      <c r="O20" s="9">
        <f t="shared" ref="O20" si="21">$C20*E20</f>
        <v>2400</v>
      </c>
      <c r="P20" s="9">
        <f t="shared" ref="P20" si="22">$C20*F20</f>
        <v>1200</v>
      </c>
      <c r="Q20" s="9">
        <f t="shared" ref="Q20" si="23">$C20*G20</f>
        <v>600</v>
      </c>
      <c r="R20" s="9">
        <f t="shared" ref="R20" si="24">$C20*H20</f>
        <v>1200</v>
      </c>
      <c r="S20" s="11">
        <f t="shared" si="19"/>
        <v>0</v>
      </c>
      <c r="T20" s="11">
        <f t="shared" si="7"/>
        <v>600</v>
      </c>
      <c r="U20" s="11">
        <f t="shared" si="8"/>
        <v>0</v>
      </c>
      <c r="V20" s="11">
        <f t="shared" si="9"/>
        <v>0</v>
      </c>
      <c r="W20" s="11">
        <f t="shared" si="10"/>
        <v>0</v>
      </c>
      <c r="X20" s="12">
        <f t="shared" si="11"/>
        <v>1170</v>
      </c>
      <c r="Y20" s="12">
        <f t="shared" ref="Y20:AB20" si="25">O20+T20</f>
        <v>3000</v>
      </c>
      <c r="Z20" s="12">
        <f t="shared" si="25"/>
        <v>1200</v>
      </c>
      <c r="AA20" s="12">
        <f t="shared" si="25"/>
        <v>600</v>
      </c>
      <c r="AB20" s="12">
        <f t="shared" si="25"/>
        <v>1200</v>
      </c>
      <c r="AD20" s="2">
        <f t="shared" si="20"/>
        <v>7170</v>
      </c>
    </row>
    <row r="22" spans="1:30">
      <c r="A22" t="s">
        <v>39</v>
      </c>
      <c r="C22" s="2">
        <f>MAX(C4:C20)</f>
        <v>45</v>
      </c>
      <c r="D22">
        <f>MAX(D4:D20)</f>
        <v>55</v>
      </c>
      <c r="E22">
        <f t="shared" ref="E22:H22" si="26">MAX(E4:E20)</f>
        <v>80</v>
      </c>
      <c r="F22">
        <f t="shared" si="26"/>
        <v>54</v>
      </c>
      <c r="G22">
        <f t="shared" si="26"/>
        <v>42</v>
      </c>
      <c r="H22">
        <f t="shared" si="26"/>
        <v>49</v>
      </c>
      <c r="N22" s="2">
        <f>MAX(N4:N20)</f>
        <v>1845</v>
      </c>
      <c r="O22" s="2">
        <f t="shared" ref="O22:R22" si="27">MAX(O4:O20)</f>
        <v>2400</v>
      </c>
      <c r="P22" s="2">
        <f t="shared" si="27"/>
        <v>1800</v>
      </c>
      <c r="Q22" s="2">
        <f t="shared" si="27"/>
        <v>1260</v>
      </c>
      <c r="R22" s="2">
        <f t="shared" si="27"/>
        <v>1800</v>
      </c>
      <c r="S22" s="2">
        <f t="shared" ref="S22:X22" si="28">MAX(S4:S20)</f>
        <v>135</v>
      </c>
      <c r="T22" s="2">
        <f t="shared" ref="T22:W22" si="29">MAX(T4:T20)</f>
        <v>600</v>
      </c>
      <c r="U22" s="2">
        <f t="shared" si="29"/>
        <v>122.5</v>
      </c>
      <c r="V22" s="2">
        <f t="shared" si="29"/>
        <v>10.1</v>
      </c>
      <c r="W22" s="2">
        <f t="shared" si="29"/>
        <v>81</v>
      </c>
      <c r="X22" s="2">
        <f t="shared" si="28"/>
        <v>1867.5</v>
      </c>
      <c r="Y22" s="2">
        <f t="shared" ref="Y22:AB22" si="30">MAX(Y4:Y20)</f>
        <v>3000</v>
      </c>
      <c r="Z22" s="2">
        <f t="shared" si="30"/>
        <v>1800</v>
      </c>
      <c r="AA22" s="2">
        <f t="shared" si="30"/>
        <v>1260</v>
      </c>
      <c r="AB22" s="2">
        <f t="shared" si="30"/>
        <v>1800</v>
      </c>
      <c r="AD22" s="2">
        <f t="shared" ref="AD22" si="31">MAX(AD4:AD20)</f>
        <v>8662.5</v>
      </c>
    </row>
    <row r="23" spans="1:30">
      <c r="A23" t="s">
        <v>40</v>
      </c>
      <c r="C23" s="2">
        <f>MIN(C4:C20)</f>
        <v>6.9</v>
      </c>
      <c r="D23">
        <f>MIN(D4:D20)</f>
        <v>29</v>
      </c>
      <c r="E23">
        <f t="shared" ref="E23:H23" si="32">MIN(E4:E20)</f>
        <v>22</v>
      </c>
      <c r="F23">
        <f t="shared" si="32"/>
        <v>33</v>
      </c>
      <c r="G23">
        <f t="shared" si="32"/>
        <v>20</v>
      </c>
      <c r="H23">
        <f t="shared" si="32"/>
        <v>18</v>
      </c>
      <c r="N23" s="2">
        <f>MIN(N4:N20)</f>
        <v>269.10000000000002</v>
      </c>
      <c r="O23" s="2">
        <f t="shared" ref="O23:R23" si="33">MIN(O4:O20)</f>
        <v>358.8</v>
      </c>
      <c r="P23" s="2">
        <f t="shared" si="33"/>
        <v>289.8</v>
      </c>
      <c r="Q23" s="2">
        <f t="shared" si="33"/>
        <v>276</v>
      </c>
      <c r="R23" s="2">
        <f t="shared" si="33"/>
        <v>276</v>
      </c>
      <c r="S23" s="2">
        <f t="shared" ref="S23:X23" si="34">MIN(S4:S20)</f>
        <v>0</v>
      </c>
      <c r="T23" s="2">
        <f t="shared" ref="T23:W23" si="35">MIN(T4:T20)</f>
        <v>0</v>
      </c>
      <c r="U23" s="2">
        <f t="shared" si="35"/>
        <v>0</v>
      </c>
      <c r="V23" s="2">
        <f t="shared" si="35"/>
        <v>0</v>
      </c>
      <c r="W23" s="2">
        <f t="shared" si="35"/>
        <v>0</v>
      </c>
      <c r="X23" s="2">
        <f t="shared" si="34"/>
        <v>269.10000000000002</v>
      </c>
      <c r="Y23" s="2">
        <f t="shared" ref="Y23:AB23" si="36">MIN(Y4:Y20)</f>
        <v>375.58</v>
      </c>
      <c r="Z23" s="2">
        <f t="shared" si="36"/>
        <v>296.7</v>
      </c>
      <c r="AA23" s="2">
        <f t="shared" si="36"/>
        <v>276</v>
      </c>
      <c r="AB23" s="2">
        <f t="shared" si="36"/>
        <v>276</v>
      </c>
      <c r="AD23" s="2">
        <f t="shared" ref="AD23" si="37">MIN(AD4:AD20)</f>
        <v>1518</v>
      </c>
    </row>
    <row r="24" spans="1:30">
      <c r="A24" t="s">
        <v>41</v>
      </c>
      <c r="C24" s="2">
        <f>AVERAGE(C4:C20)</f>
        <v>16.484705882352941</v>
      </c>
      <c r="D24" s="3">
        <f>AVERAGE(D4:D20)</f>
        <v>40.882352941176471</v>
      </c>
      <c r="E24" s="3">
        <f t="shared" ref="E24:H24" si="38">AVERAGE(E4:E20)</f>
        <v>45.117647058823529</v>
      </c>
      <c r="F24" s="3">
        <f t="shared" si="38"/>
        <v>41.529411764705884</v>
      </c>
      <c r="G24" s="3">
        <f t="shared" si="38"/>
        <v>35.882352941176471</v>
      </c>
      <c r="H24" s="3">
        <f t="shared" si="38"/>
        <v>37.411764705882355</v>
      </c>
      <c r="I24" s="3"/>
      <c r="J24" s="3"/>
      <c r="K24" s="3"/>
      <c r="L24" s="3"/>
      <c r="M24" s="3"/>
      <c r="N24" s="2">
        <f>AVERAGE(N4:N20)</f>
        <v>678.36470588235295</v>
      </c>
      <c r="O24" s="2">
        <f t="shared" ref="O24:R24" si="39">AVERAGE(O4:O20)</f>
        <v>769.88941176470587</v>
      </c>
      <c r="P24" s="2">
        <f t="shared" si="39"/>
        <v>682.82117647058828</v>
      </c>
      <c r="Q24" s="2">
        <f t="shared" si="39"/>
        <v>546.64941176470597</v>
      </c>
      <c r="R24" s="2">
        <f t="shared" si="39"/>
        <v>609.86470588235295</v>
      </c>
      <c r="S24" s="2">
        <f t="shared" ref="S24:X24" si="40">AVERAGE(S4:S20)</f>
        <v>18.932352941176472</v>
      </c>
      <c r="T24" s="2">
        <f t="shared" ref="T24:W24" si="41">AVERAGE(T4:T20)</f>
        <v>64.515294117647059</v>
      </c>
      <c r="U24" s="2">
        <f t="shared" si="41"/>
        <v>17.664705882352941</v>
      </c>
      <c r="V24" s="2">
        <f t="shared" si="41"/>
        <v>1.371764705882353</v>
      </c>
      <c r="W24" s="2">
        <f t="shared" si="41"/>
        <v>8.7470588235294109</v>
      </c>
      <c r="X24" s="2">
        <f t="shared" si="40"/>
        <v>697.29705882352937</v>
      </c>
      <c r="Y24" s="2">
        <f t="shared" ref="Y24:AB24" si="42">AVERAGE(Y4:Y20)</f>
        <v>834.40470588235303</v>
      </c>
      <c r="Z24" s="2">
        <f t="shared" si="42"/>
        <v>700.48588235294119</v>
      </c>
      <c r="AA24" s="2">
        <f t="shared" si="42"/>
        <v>548.02117647058822</v>
      </c>
      <c r="AB24" s="2">
        <f t="shared" si="42"/>
        <v>618.61176470588248</v>
      </c>
      <c r="AD24" s="2">
        <f t="shared" ref="AD24" si="43">AVERAGE(AD4:AD20)</f>
        <v>3398.8205882352941</v>
      </c>
    </row>
    <row r="25" spans="1:30">
      <c r="A25" t="s">
        <v>42</v>
      </c>
      <c r="C25" s="2">
        <f>SUM(C4:C20)</f>
        <v>280.24</v>
      </c>
      <c r="D25" s="2">
        <f t="shared" ref="D25:H25" si="44">SUM(D4:D20)</f>
        <v>695</v>
      </c>
      <c r="E25" s="2">
        <f t="shared" si="44"/>
        <v>767</v>
      </c>
      <c r="F25" s="2">
        <f t="shared" si="44"/>
        <v>706</v>
      </c>
      <c r="G25" s="2">
        <f t="shared" si="44"/>
        <v>610</v>
      </c>
      <c r="H25" s="2">
        <f t="shared" si="44"/>
        <v>636</v>
      </c>
      <c r="N25" s="2">
        <f t="shared" ref="N25:AB25" si="45">SUM(N4:N20)</f>
        <v>11532.2</v>
      </c>
      <c r="O25" s="2">
        <f t="shared" si="45"/>
        <v>13088.119999999999</v>
      </c>
      <c r="P25" s="2">
        <f t="shared" si="45"/>
        <v>11607.960000000001</v>
      </c>
      <c r="Q25" s="2">
        <f t="shared" si="45"/>
        <v>9293.0400000000009</v>
      </c>
      <c r="R25" s="2">
        <f t="shared" si="45"/>
        <v>10367.700000000001</v>
      </c>
      <c r="S25" s="2">
        <f t="shared" si="45"/>
        <v>321.85000000000002</v>
      </c>
      <c r="T25" s="2">
        <f t="shared" si="45"/>
        <v>1096.76</v>
      </c>
      <c r="U25" s="2">
        <f t="shared" si="45"/>
        <v>300.3</v>
      </c>
      <c r="V25" s="2">
        <f t="shared" si="45"/>
        <v>23.32</v>
      </c>
      <c r="W25" s="2">
        <f t="shared" si="45"/>
        <v>148.69999999999999</v>
      </c>
      <c r="X25" s="2">
        <f t="shared" si="45"/>
        <v>11854.05</v>
      </c>
      <c r="Y25" s="2">
        <f t="shared" si="45"/>
        <v>14184.880000000001</v>
      </c>
      <c r="Z25" s="2">
        <f t="shared" si="45"/>
        <v>11908.26</v>
      </c>
      <c r="AA25" s="2">
        <f t="shared" si="45"/>
        <v>9316.36</v>
      </c>
      <c r="AB25" s="2">
        <f t="shared" si="45"/>
        <v>10516.400000000001</v>
      </c>
      <c r="AD25" s="2">
        <f t="shared" ref="AD25" si="46">SUM(AD4:AD20)</f>
        <v>57779.95</v>
      </c>
    </row>
  </sheetData>
  <pageMargins left="0.25" right="0.25" top="0.75" bottom="0.75" header="0.3" footer="0.3"/>
  <pageSetup scale="31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52FA-F216-41E3-AC40-9CDF627E173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2928-F167-44C5-97BE-C05BB13FBDFA}">
  <sheetPr>
    <pageSetUpPr fitToPage="1"/>
  </sheetPr>
  <dimension ref="A1:AA34"/>
  <sheetViews>
    <sheetView zoomScale="71" zoomScaleNormal="71" workbookViewId="0"/>
  </sheetViews>
  <sheetFormatPr defaultRowHeight="15"/>
  <cols>
    <col min="1" max="1" width="12.5703125" customWidth="1"/>
    <col min="2" max="2" width="13.7109375" customWidth="1"/>
    <col min="3" max="3" width="8.140625" customWidth="1"/>
    <col min="4" max="4" width="7.28515625" customWidth="1"/>
    <col min="5" max="5" width="6.85546875" customWidth="1"/>
    <col min="6" max="6" width="5.85546875" customWidth="1"/>
  </cols>
  <sheetData>
    <row r="1" spans="1:13" ht="126.75">
      <c r="A1" t="s">
        <v>48</v>
      </c>
      <c r="C1" s="14" t="s">
        <v>49</v>
      </c>
      <c r="D1" s="14" t="s">
        <v>50</v>
      </c>
      <c r="E1" s="14" t="s">
        <v>51</v>
      </c>
      <c r="F1" s="14" t="s">
        <v>52</v>
      </c>
      <c r="H1" s="14" t="s">
        <v>49</v>
      </c>
      <c r="I1" s="14" t="s">
        <v>50</v>
      </c>
      <c r="J1" s="14" t="s">
        <v>51</v>
      </c>
      <c r="K1" s="14" t="s">
        <v>52</v>
      </c>
      <c r="M1" s="14" t="s">
        <v>54</v>
      </c>
    </row>
    <row r="2" spans="1:13">
      <c r="B2" t="s">
        <v>53</v>
      </c>
      <c r="C2">
        <v>10</v>
      </c>
      <c r="D2">
        <v>20</v>
      </c>
      <c r="E2">
        <v>100</v>
      </c>
      <c r="F2">
        <v>1</v>
      </c>
    </row>
    <row r="3" spans="1:13">
      <c r="A3" t="s">
        <v>1</v>
      </c>
      <c r="B3" t="s">
        <v>2</v>
      </c>
    </row>
    <row r="4" spans="1:13">
      <c r="A4" t="s">
        <v>5</v>
      </c>
      <c r="B4" t="s">
        <v>6</v>
      </c>
      <c r="C4">
        <v>10</v>
      </c>
      <c r="D4">
        <v>19</v>
      </c>
      <c r="E4">
        <v>93</v>
      </c>
      <c r="F4">
        <v>1</v>
      </c>
      <c r="H4" s="15">
        <f>C4/C$2</f>
        <v>1</v>
      </c>
      <c r="I4" s="15">
        <f t="shared" ref="I4:K19" si="0">D4/D$2</f>
        <v>0.95</v>
      </c>
      <c r="J4" s="15">
        <f t="shared" si="0"/>
        <v>0.93</v>
      </c>
      <c r="K4" s="15">
        <f t="shared" si="0"/>
        <v>1</v>
      </c>
      <c r="M4" s="15" t="b">
        <f>OR(H4&lt;0.5,I4&lt;0.5,J4&lt;0.5,K4&lt;0.5)</f>
        <v>0</v>
      </c>
    </row>
    <row r="5" spans="1:13">
      <c r="A5" t="s">
        <v>7</v>
      </c>
      <c r="B5" t="s">
        <v>8</v>
      </c>
      <c r="C5">
        <v>9</v>
      </c>
      <c r="D5">
        <v>20</v>
      </c>
      <c r="E5">
        <v>100</v>
      </c>
      <c r="F5">
        <v>1</v>
      </c>
      <c r="H5" s="15">
        <f t="shared" ref="H5:H20" si="1">C5/C$2</f>
        <v>0.9</v>
      </c>
      <c r="I5" s="15">
        <f t="shared" si="0"/>
        <v>1</v>
      </c>
      <c r="J5" s="15">
        <f t="shared" si="0"/>
        <v>1</v>
      </c>
      <c r="K5" s="15">
        <f t="shared" si="0"/>
        <v>1</v>
      </c>
      <c r="M5" s="15" t="b">
        <f t="shared" ref="M5:M20" si="2">OR(H5&lt;0.5,I5&lt;0.5,J5&lt;0.5,K5&lt;0.5)</f>
        <v>0</v>
      </c>
    </row>
    <row r="6" spans="1:13">
      <c r="A6" t="s">
        <v>9</v>
      </c>
      <c r="B6" t="s">
        <v>10</v>
      </c>
      <c r="C6">
        <v>8</v>
      </c>
      <c r="D6">
        <v>17</v>
      </c>
      <c r="E6">
        <v>82</v>
      </c>
      <c r="F6">
        <v>1</v>
      </c>
      <c r="H6" s="15">
        <f t="shared" si="1"/>
        <v>0.8</v>
      </c>
      <c r="I6" s="15">
        <f t="shared" si="0"/>
        <v>0.85</v>
      </c>
      <c r="J6" s="15">
        <f t="shared" si="0"/>
        <v>0.82</v>
      </c>
      <c r="K6" s="15">
        <f t="shared" si="0"/>
        <v>1</v>
      </c>
      <c r="M6" s="15" t="b">
        <f t="shared" si="2"/>
        <v>0</v>
      </c>
    </row>
    <row r="7" spans="1:13">
      <c r="A7" t="s">
        <v>12</v>
      </c>
      <c r="B7" t="s">
        <v>11</v>
      </c>
      <c r="C7">
        <v>9</v>
      </c>
      <c r="D7">
        <v>10</v>
      </c>
      <c r="E7">
        <v>73</v>
      </c>
      <c r="F7">
        <v>1</v>
      </c>
      <c r="H7" s="15">
        <f t="shared" si="1"/>
        <v>0.9</v>
      </c>
      <c r="I7" s="15">
        <f t="shared" si="0"/>
        <v>0.5</v>
      </c>
      <c r="J7" s="15">
        <f t="shared" si="0"/>
        <v>0.73</v>
      </c>
      <c r="K7" s="15">
        <f t="shared" si="0"/>
        <v>1</v>
      </c>
      <c r="M7" s="15" t="b">
        <f t="shared" si="2"/>
        <v>0</v>
      </c>
    </row>
    <row r="8" spans="1:13">
      <c r="A8" t="s">
        <v>13</v>
      </c>
      <c r="B8" t="s">
        <v>14</v>
      </c>
      <c r="C8">
        <v>10</v>
      </c>
      <c r="D8">
        <v>20</v>
      </c>
      <c r="E8">
        <v>59</v>
      </c>
      <c r="F8">
        <v>1</v>
      </c>
      <c r="H8" s="15">
        <f t="shared" si="1"/>
        <v>1</v>
      </c>
      <c r="I8" s="15">
        <f t="shared" si="0"/>
        <v>1</v>
      </c>
      <c r="J8" s="15">
        <f t="shared" si="0"/>
        <v>0.59</v>
      </c>
      <c r="K8" s="15">
        <f t="shared" si="0"/>
        <v>1</v>
      </c>
      <c r="M8" s="15" t="b">
        <f t="shared" si="2"/>
        <v>0</v>
      </c>
    </row>
    <row r="9" spans="1:13">
      <c r="A9" t="s">
        <v>15</v>
      </c>
      <c r="B9" t="s">
        <v>16</v>
      </c>
      <c r="C9">
        <v>9</v>
      </c>
      <c r="D9">
        <v>17</v>
      </c>
      <c r="E9">
        <v>100</v>
      </c>
      <c r="F9">
        <v>1</v>
      </c>
      <c r="H9" s="15">
        <f t="shared" si="1"/>
        <v>0.9</v>
      </c>
      <c r="I9" s="15">
        <f t="shared" si="0"/>
        <v>0.85</v>
      </c>
      <c r="J9" s="15">
        <f t="shared" si="0"/>
        <v>1</v>
      </c>
      <c r="K9" s="15">
        <f t="shared" si="0"/>
        <v>1</v>
      </c>
      <c r="M9" s="15" t="b">
        <f t="shared" si="2"/>
        <v>0</v>
      </c>
    </row>
    <row r="10" spans="1:13">
      <c r="A10" t="s">
        <v>18</v>
      </c>
      <c r="B10" t="s">
        <v>17</v>
      </c>
      <c r="C10">
        <v>8</v>
      </c>
      <c r="D10">
        <v>20</v>
      </c>
      <c r="E10">
        <v>100</v>
      </c>
      <c r="F10">
        <v>0</v>
      </c>
      <c r="H10" s="15">
        <f t="shared" si="1"/>
        <v>0.8</v>
      </c>
      <c r="I10" s="15">
        <f t="shared" si="0"/>
        <v>1</v>
      </c>
      <c r="J10" s="15">
        <f t="shared" si="0"/>
        <v>1</v>
      </c>
      <c r="K10" s="15">
        <f t="shared" si="0"/>
        <v>0</v>
      </c>
      <c r="M10" s="15" t="b">
        <f t="shared" si="2"/>
        <v>1</v>
      </c>
    </row>
    <row r="11" spans="1:13">
      <c r="A11" t="s">
        <v>19</v>
      </c>
      <c r="B11" t="s">
        <v>20</v>
      </c>
      <c r="C11">
        <v>5</v>
      </c>
      <c r="D11">
        <v>6</v>
      </c>
      <c r="E11">
        <v>100</v>
      </c>
      <c r="F11">
        <v>1</v>
      </c>
      <c r="H11" s="15">
        <f t="shared" si="1"/>
        <v>0.5</v>
      </c>
      <c r="I11" s="15">
        <f t="shared" si="0"/>
        <v>0.3</v>
      </c>
      <c r="J11" s="15">
        <f t="shared" si="0"/>
        <v>1</v>
      </c>
      <c r="K11" s="15">
        <f t="shared" si="0"/>
        <v>1</v>
      </c>
      <c r="M11" s="15" t="b">
        <f t="shared" si="2"/>
        <v>1</v>
      </c>
    </row>
    <row r="12" spans="1:13">
      <c r="A12" t="s">
        <v>21</v>
      </c>
      <c r="B12" t="s">
        <v>22</v>
      </c>
      <c r="C12">
        <v>10</v>
      </c>
      <c r="D12">
        <v>20</v>
      </c>
      <c r="E12">
        <v>67</v>
      </c>
      <c r="F12">
        <v>1</v>
      </c>
      <c r="H12" s="15">
        <f t="shared" si="1"/>
        <v>1</v>
      </c>
      <c r="I12" s="15">
        <f t="shared" si="0"/>
        <v>1</v>
      </c>
      <c r="J12" s="15">
        <f t="shared" si="0"/>
        <v>0.67</v>
      </c>
      <c r="K12" s="15">
        <f t="shared" si="0"/>
        <v>1</v>
      </c>
      <c r="M12" s="15" t="b">
        <f t="shared" si="2"/>
        <v>0</v>
      </c>
    </row>
    <row r="13" spans="1:13">
      <c r="A13" t="s">
        <v>23</v>
      </c>
      <c r="B13" t="s">
        <v>24</v>
      </c>
      <c r="C13">
        <v>9</v>
      </c>
      <c r="D13">
        <v>20</v>
      </c>
      <c r="E13">
        <v>70</v>
      </c>
      <c r="F13">
        <v>1</v>
      </c>
      <c r="H13" s="15">
        <f t="shared" si="1"/>
        <v>0.9</v>
      </c>
      <c r="I13" s="15">
        <f t="shared" si="0"/>
        <v>1</v>
      </c>
      <c r="J13" s="15">
        <f t="shared" si="0"/>
        <v>0.7</v>
      </c>
      <c r="K13" s="15">
        <f t="shared" si="0"/>
        <v>1</v>
      </c>
      <c r="M13" s="15" t="b">
        <f t="shared" si="2"/>
        <v>0</v>
      </c>
    </row>
    <row r="14" spans="1:13">
      <c r="A14" t="s">
        <v>25</v>
      </c>
      <c r="B14" t="s">
        <v>26</v>
      </c>
      <c r="C14">
        <v>10</v>
      </c>
      <c r="D14">
        <v>19</v>
      </c>
      <c r="E14">
        <v>80</v>
      </c>
      <c r="F14">
        <v>1</v>
      </c>
      <c r="H14" s="15">
        <f t="shared" si="1"/>
        <v>1</v>
      </c>
      <c r="I14" s="15">
        <f t="shared" si="0"/>
        <v>0.95</v>
      </c>
      <c r="J14" s="15">
        <f t="shared" si="0"/>
        <v>0.8</v>
      </c>
      <c r="K14" s="15">
        <f t="shared" si="0"/>
        <v>1</v>
      </c>
      <c r="M14" s="15" t="b">
        <f t="shared" si="2"/>
        <v>0</v>
      </c>
    </row>
    <row r="15" spans="1:13">
      <c r="A15" t="s">
        <v>27</v>
      </c>
      <c r="B15" t="s">
        <v>28</v>
      </c>
      <c r="C15">
        <v>8</v>
      </c>
      <c r="D15">
        <v>17</v>
      </c>
      <c r="E15">
        <v>90</v>
      </c>
      <c r="F15">
        <v>1</v>
      </c>
      <c r="H15" s="15">
        <f t="shared" si="1"/>
        <v>0.8</v>
      </c>
      <c r="I15" s="15">
        <f t="shared" si="0"/>
        <v>0.85</v>
      </c>
      <c r="J15" s="15">
        <f t="shared" si="0"/>
        <v>0.9</v>
      </c>
      <c r="K15" s="15">
        <f t="shared" si="0"/>
        <v>1</v>
      </c>
      <c r="M15" s="15" t="b">
        <f t="shared" si="2"/>
        <v>0</v>
      </c>
    </row>
    <row r="16" spans="1:13">
      <c r="A16" t="s">
        <v>29</v>
      </c>
      <c r="B16" t="s">
        <v>30</v>
      </c>
      <c r="C16">
        <v>9</v>
      </c>
      <c r="D16">
        <v>19</v>
      </c>
      <c r="E16">
        <v>45</v>
      </c>
      <c r="F16">
        <v>0</v>
      </c>
      <c r="H16" s="15">
        <f t="shared" si="1"/>
        <v>0.9</v>
      </c>
      <c r="I16" s="15">
        <f t="shared" si="0"/>
        <v>0.95</v>
      </c>
      <c r="J16" s="15">
        <f t="shared" si="0"/>
        <v>0.45</v>
      </c>
      <c r="K16" s="15">
        <f t="shared" si="0"/>
        <v>0</v>
      </c>
      <c r="M16" s="15" t="b">
        <f t="shared" si="2"/>
        <v>1</v>
      </c>
    </row>
    <row r="17" spans="1:13">
      <c r="A17" t="s">
        <v>31</v>
      </c>
      <c r="B17" t="s">
        <v>32</v>
      </c>
      <c r="C17">
        <v>7</v>
      </c>
      <c r="D17">
        <v>20</v>
      </c>
      <c r="E17">
        <v>90</v>
      </c>
      <c r="F17">
        <v>1</v>
      </c>
      <c r="H17" s="15">
        <f t="shared" si="1"/>
        <v>0.7</v>
      </c>
      <c r="I17" s="15">
        <f t="shared" si="0"/>
        <v>1</v>
      </c>
      <c r="J17" s="15">
        <f t="shared" si="0"/>
        <v>0.9</v>
      </c>
      <c r="K17" s="15">
        <f t="shared" si="0"/>
        <v>1</v>
      </c>
      <c r="M17" s="15" t="b">
        <f t="shared" si="2"/>
        <v>0</v>
      </c>
    </row>
    <row r="18" spans="1:13">
      <c r="A18" t="s">
        <v>33</v>
      </c>
      <c r="B18" t="s">
        <v>34</v>
      </c>
      <c r="C18">
        <v>10</v>
      </c>
      <c r="D18">
        <v>10</v>
      </c>
      <c r="E18">
        <v>80</v>
      </c>
      <c r="F18">
        <v>1</v>
      </c>
      <c r="H18" s="15">
        <f t="shared" si="1"/>
        <v>1</v>
      </c>
      <c r="I18" s="15">
        <f t="shared" si="0"/>
        <v>0.5</v>
      </c>
      <c r="J18" s="15">
        <f t="shared" si="0"/>
        <v>0.8</v>
      </c>
      <c r="K18" s="15">
        <f t="shared" si="0"/>
        <v>1</v>
      </c>
      <c r="M18" s="15" t="b">
        <f t="shared" si="2"/>
        <v>0</v>
      </c>
    </row>
    <row r="19" spans="1:13">
      <c r="A19" t="s">
        <v>35</v>
      </c>
      <c r="B19" t="s">
        <v>36</v>
      </c>
      <c r="C19">
        <v>11</v>
      </c>
      <c r="D19">
        <v>20</v>
      </c>
      <c r="E19">
        <v>69</v>
      </c>
      <c r="F19">
        <v>1</v>
      </c>
      <c r="H19" s="15">
        <f t="shared" si="1"/>
        <v>1.1000000000000001</v>
      </c>
      <c r="I19" s="15">
        <f t="shared" si="0"/>
        <v>1</v>
      </c>
      <c r="J19" s="15">
        <f t="shared" si="0"/>
        <v>0.69</v>
      </c>
      <c r="K19" s="15">
        <f t="shared" si="0"/>
        <v>1</v>
      </c>
      <c r="M19" s="15" t="b">
        <f t="shared" si="2"/>
        <v>0</v>
      </c>
    </row>
    <row r="20" spans="1:13">
      <c r="A20" t="s">
        <v>37</v>
      </c>
      <c r="B20" t="s">
        <v>38</v>
      </c>
      <c r="C20">
        <v>10</v>
      </c>
      <c r="D20">
        <v>14</v>
      </c>
      <c r="E20">
        <v>90</v>
      </c>
      <c r="F20">
        <v>1</v>
      </c>
      <c r="H20" s="15">
        <f t="shared" si="1"/>
        <v>1</v>
      </c>
      <c r="I20" s="15">
        <f t="shared" ref="I20" si="3">D20/D$2</f>
        <v>0.7</v>
      </c>
      <c r="J20" s="15">
        <f t="shared" ref="J20" si="4">E20/E$2</f>
        <v>0.9</v>
      </c>
      <c r="K20" s="15">
        <f t="shared" ref="K20" si="5">F20/F$2</f>
        <v>1</v>
      </c>
      <c r="M20" s="15" t="b">
        <f t="shared" si="2"/>
        <v>0</v>
      </c>
    </row>
    <row r="22" spans="1:13">
      <c r="A22" t="s">
        <v>55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5">
        <f>MAX(H4:H20)</f>
        <v>1.1000000000000001</v>
      </c>
      <c r="I22" s="15">
        <f t="shared" ref="I22:K22" si="7">MAX(I4:I20)</f>
        <v>1</v>
      </c>
      <c r="J22" s="15">
        <f t="shared" si="7"/>
        <v>1</v>
      </c>
      <c r="K22" s="15">
        <f t="shared" si="7"/>
        <v>1</v>
      </c>
    </row>
    <row r="23" spans="1:13">
      <c r="A23" t="s">
        <v>56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15">
        <f>MIN(H4:H20)</f>
        <v>0.5</v>
      </c>
      <c r="I23" s="15">
        <f t="shared" ref="I23:K23" si="9">MIN(I4:I20)</f>
        <v>0.3</v>
      </c>
      <c r="J23" s="15">
        <f t="shared" si="9"/>
        <v>0.45</v>
      </c>
      <c r="K23" s="15">
        <f t="shared" si="9"/>
        <v>0</v>
      </c>
    </row>
    <row r="24" spans="1:13">
      <c r="A24" t="s">
        <v>57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15">
        <f>AVERAGE(H4:H20)</f>
        <v>0.89411764705882346</v>
      </c>
      <c r="I24" s="15">
        <f t="shared" ref="I24:K24" si="11">AVERAGE(I4:I20)</f>
        <v>0.84705882352941153</v>
      </c>
      <c r="J24" s="15">
        <f t="shared" si="11"/>
        <v>0.81647058823529417</v>
      </c>
      <c r="K24" s="15">
        <f t="shared" si="11"/>
        <v>0.88235294117647056</v>
      </c>
    </row>
    <row r="34" spans="27:27">
      <c r="AA34" t="s">
        <v>58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25" right="0.25" top="0.75" bottom="0.75" header="0.3" footer="0.3"/>
  <pageSetup paperSize="9" scale="6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4C0C-A01A-4CD6-A072-BC02D1BD2DF4}">
  <sheetPr>
    <pageSetUpPr fitToPage="1"/>
  </sheetPr>
  <dimension ref="A1:L9"/>
  <sheetViews>
    <sheetView workbookViewId="0">
      <selection activeCell="R5" sqref="R5"/>
    </sheetView>
  </sheetViews>
  <sheetFormatPr defaultRowHeight="15"/>
  <cols>
    <col min="4" max="4" width="11.28515625" customWidth="1"/>
    <col min="6" max="6" width="10.7109375" customWidth="1"/>
    <col min="8" max="8" width="10.5703125" customWidth="1"/>
    <col min="10" max="10" width="10.140625" customWidth="1"/>
  </cols>
  <sheetData>
    <row r="1" spans="1:12">
      <c r="A1" t="s">
        <v>59</v>
      </c>
      <c r="D1" t="s">
        <v>71</v>
      </c>
    </row>
    <row r="4" spans="1:12">
      <c r="A4" t="s">
        <v>60</v>
      </c>
      <c r="B4" s="16" t="s">
        <v>66</v>
      </c>
      <c r="C4" s="16">
        <v>3</v>
      </c>
      <c r="D4" s="17" t="s">
        <v>67</v>
      </c>
      <c r="E4" s="17">
        <v>5</v>
      </c>
      <c r="F4" s="18" t="s">
        <v>68</v>
      </c>
      <c r="G4" s="18">
        <v>4</v>
      </c>
      <c r="H4" s="19" t="s">
        <v>69</v>
      </c>
      <c r="I4" s="19">
        <v>3</v>
      </c>
      <c r="J4" s="20" t="s">
        <v>70</v>
      </c>
      <c r="K4" s="20">
        <v>1</v>
      </c>
      <c r="L4" t="s">
        <v>42</v>
      </c>
    </row>
    <row r="5" spans="1:12">
      <c r="A5" t="s">
        <v>61</v>
      </c>
      <c r="B5" s="16">
        <v>1</v>
      </c>
      <c r="C5" s="16">
        <f>C$4*B5</f>
        <v>3</v>
      </c>
      <c r="D5" s="17">
        <v>5</v>
      </c>
      <c r="E5" s="17">
        <f>E$4*D5</f>
        <v>25</v>
      </c>
      <c r="F5" s="18">
        <v>1</v>
      </c>
      <c r="G5" s="18">
        <f>G$4*F5</f>
        <v>4</v>
      </c>
      <c r="H5" s="19">
        <v>4</v>
      </c>
      <c r="I5" s="19">
        <f>I$4*H5</f>
        <v>12</v>
      </c>
      <c r="J5" s="20">
        <v>5</v>
      </c>
      <c r="K5" s="20">
        <f>K$4*J5</f>
        <v>5</v>
      </c>
      <c r="L5">
        <f>C5+E5+G5+I5+K5</f>
        <v>49</v>
      </c>
    </row>
    <row r="6" spans="1:12">
      <c r="A6" t="s">
        <v>62</v>
      </c>
      <c r="B6" s="16">
        <v>4</v>
      </c>
      <c r="C6" s="16">
        <f t="shared" ref="C6:E9" si="0">C$4*B6</f>
        <v>12</v>
      </c>
      <c r="D6" s="17">
        <v>4</v>
      </c>
      <c r="E6" s="17">
        <f t="shared" si="0"/>
        <v>20</v>
      </c>
      <c r="F6" s="18">
        <v>3</v>
      </c>
      <c r="G6" s="18">
        <f t="shared" ref="G6" si="1">G$4*F6</f>
        <v>12</v>
      </c>
      <c r="H6" s="19">
        <v>2</v>
      </c>
      <c r="I6" s="19">
        <f t="shared" ref="I6" si="2">I$4*H6</f>
        <v>6</v>
      </c>
      <c r="J6" s="20">
        <v>1</v>
      </c>
      <c r="K6" s="20">
        <f t="shared" ref="K6" si="3">K$4*J6</f>
        <v>1</v>
      </c>
      <c r="L6">
        <f t="shared" ref="L6:L9" si="4">C6+E6+G6+I6+K6</f>
        <v>51</v>
      </c>
    </row>
    <row r="7" spans="1:12">
      <c r="A7" t="s">
        <v>63</v>
      </c>
      <c r="B7" s="16">
        <v>5</v>
      </c>
      <c r="C7" s="16">
        <f t="shared" si="0"/>
        <v>15</v>
      </c>
      <c r="D7" s="17">
        <v>1</v>
      </c>
      <c r="E7" s="17">
        <f t="shared" si="0"/>
        <v>5</v>
      </c>
      <c r="F7" s="18">
        <v>5</v>
      </c>
      <c r="G7" s="18">
        <f t="shared" ref="G7" si="5">G$4*F7</f>
        <v>20</v>
      </c>
      <c r="H7" s="19">
        <v>3</v>
      </c>
      <c r="I7" s="19">
        <f t="shared" ref="I7" si="6">I$4*H7</f>
        <v>9</v>
      </c>
      <c r="J7" s="20">
        <v>3</v>
      </c>
      <c r="K7" s="20">
        <f t="shared" ref="K7" si="7">K$4*J7</f>
        <v>3</v>
      </c>
      <c r="L7">
        <f t="shared" si="4"/>
        <v>52</v>
      </c>
    </row>
    <row r="8" spans="1:12">
      <c r="A8" t="s">
        <v>64</v>
      </c>
      <c r="B8" s="16">
        <v>3</v>
      </c>
      <c r="C8" s="16">
        <f t="shared" si="0"/>
        <v>9</v>
      </c>
      <c r="D8" s="17">
        <v>5</v>
      </c>
      <c r="E8" s="17">
        <f t="shared" si="0"/>
        <v>25</v>
      </c>
      <c r="F8" s="18">
        <v>4</v>
      </c>
      <c r="G8" s="18">
        <f t="shared" ref="G8" si="8">G$4*F8</f>
        <v>16</v>
      </c>
      <c r="H8" s="19">
        <v>4</v>
      </c>
      <c r="I8" s="19">
        <f t="shared" ref="I8" si="9">I$4*H8</f>
        <v>12</v>
      </c>
      <c r="J8" s="20">
        <v>3</v>
      </c>
      <c r="K8" s="20">
        <f t="shared" ref="K8" si="10">K$4*J8</f>
        <v>3</v>
      </c>
      <c r="L8">
        <f t="shared" si="4"/>
        <v>65</v>
      </c>
    </row>
    <row r="9" spans="1:12">
      <c r="A9" t="s">
        <v>65</v>
      </c>
      <c r="B9" s="16">
        <v>3</v>
      </c>
      <c r="C9" s="16">
        <f t="shared" si="0"/>
        <v>9</v>
      </c>
      <c r="D9" s="17">
        <v>5</v>
      </c>
      <c r="E9" s="17">
        <f t="shared" si="0"/>
        <v>25</v>
      </c>
      <c r="F9" s="18">
        <v>2</v>
      </c>
      <c r="G9" s="18">
        <f t="shared" ref="G9" si="11">G$4*F9</f>
        <v>8</v>
      </c>
      <c r="H9" s="19">
        <v>2</v>
      </c>
      <c r="I9" s="19">
        <f t="shared" ref="I9" si="12">I$4*H9</f>
        <v>6</v>
      </c>
      <c r="J9" s="20">
        <v>5</v>
      </c>
      <c r="K9" s="20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25" right="0.25" top="0.75" bottom="0.75" header="0.3" footer="0.3"/>
  <pageSetup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8A1E-FA58-4BB7-AAD8-2806F3302151}">
  <sheetPr>
    <pageSetUpPr fitToPage="1"/>
  </sheetPr>
  <dimension ref="A1:B9"/>
  <sheetViews>
    <sheetView workbookViewId="0">
      <selection activeCell="A2" sqref="A2"/>
    </sheetView>
  </sheetViews>
  <sheetFormatPr defaultRowHeight="15"/>
  <cols>
    <col min="1" max="1" width="13.140625" bestFit="1" customWidth="1"/>
    <col min="2" max="2" width="16.28515625" bestFit="1" customWidth="1"/>
    <col min="3" max="4" width="7" bestFit="1" customWidth="1"/>
    <col min="5" max="9" width="8" bestFit="1" customWidth="1"/>
    <col min="10" max="11" width="9" bestFit="1" customWidth="1"/>
    <col min="12" max="12" width="12.7109375" bestFit="1" customWidth="1"/>
  </cols>
  <sheetData>
    <row r="1" spans="1:2">
      <c r="A1" t="s">
        <v>71</v>
      </c>
    </row>
    <row r="2" spans="1:2">
      <c r="B2" s="1"/>
    </row>
    <row r="3" spans="1:2">
      <c r="A3" s="27" t="s">
        <v>128</v>
      </c>
      <c r="B3" s="1" t="s">
        <v>130</v>
      </c>
    </row>
    <row r="4" spans="1:2">
      <c r="A4" s="28" t="s">
        <v>117</v>
      </c>
      <c r="B4" s="1">
        <v>6003.5</v>
      </c>
    </row>
    <row r="5" spans="1:2">
      <c r="A5" s="28" t="s">
        <v>119</v>
      </c>
      <c r="B5" s="1">
        <v>2410.7000000000003</v>
      </c>
    </row>
    <row r="6" spans="1:2">
      <c r="A6" s="28" t="s">
        <v>122</v>
      </c>
      <c r="B6" s="1">
        <v>3035.3</v>
      </c>
    </row>
    <row r="7" spans="1:2">
      <c r="A7" s="28" t="s">
        <v>13</v>
      </c>
      <c r="B7" s="1">
        <v>5661.0999999999985</v>
      </c>
    </row>
    <row r="8" spans="1:2">
      <c r="A8" s="28" t="s">
        <v>129</v>
      </c>
      <c r="B8" s="1">
        <v>17110.599999999999</v>
      </c>
    </row>
    <row r="9" spans="1:2">
      <c r="B9" s="1"/>
    </row>
  </sheetData>
  <pageMargins left="0.25" right="0.25" top="0.75" bottom="0.75" header="0.3" footer="0.3"/>
  <pageSetup orientation="landscape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5FEE-243A-423C-9327-100A4C6EEC3A}">
  <dimension ref="A1:N176"/>
  <sheetViews>
    <sheetView workbookViewId="0"/>
  </sheetViews>
  <sheetFormatPr defaultRowHeight="15"/>
  <cols>
    <col min="2" max="2" width="12" customWidth="1"/>
    <col min="3" max="3" width="13.42578125" customWidth="1"/>
    <col min="4" max="4" width="18.7109375" customWidth="1"/>
    <col min="5" max="5" width="10.7109375" style="1" customWidth="1"/>
    <col min="6" max="6" width="12.42578125" style="1" customWidth="1"/>
    <col min="7" max="7" width="10.7109375" customWidth="1"/>
    <col min="8" max="8" width="15.28515625" customWidth="1"/>
    <col min="9" max="10" width="14.140625" customWidth="1"/>
    <col min="11" max="11" width="12.85546875" customWidth="1"/>
  </cols>
  <sheetData>
    <row r="1" spans="1:14" ht="78.75">
      <c r="A1" s="22" t="s">
        <v>72</v>
      </c>
      <c r="B1" s="22" t="s">
        <v>73</v>
      </c>
      <c r="C1" s="22" t="s">
        <v>74</v>
      </c>
      <c r="D1" s="22" t="s">
        <v>75</v>
      </c>
      <c r="E1" s="21" t="s">
        <v>76</v>
      </c>
      <c r="F1" s="21" t="s">
        <v>77</v>
      </c>
      <c r="G1" s="22" t="s">
        <v>78</v>
      </c>
      <c r="H1" s="22" t="s">
        <v>115</v>
      </c>
      <c r="I1" s="22" t="s">
        <v>123</v>
      </c>
      <c r="J1" s="22" t="s">
        <v>124</v>
      </c>
      <c r="K1" s="22" t="s">
        <v>79</v>
      </c>
    </row>
    <row r="2" spans="1:14" ht="15.75">
      <c r="A2" s="25" t="s">
        <v>80</v>
      </c>
      <c r="B2" s="26">
        <v>1001</v>
      </c>
      <c r="C2" s="24">
        <v>9822</v>
      </c>
      <c r="D2" s="24" t="s">
        <v>81</v>
      </c>
      <c r="E2" s="23">
        <v>58.3</v>
      </c>
      <c r="F2" s="23">
        <v>98.4</v>
      </c>
      <c r="G2" s="23">
        <f t="shared" ref="G2:G33" si="0">F2-E2</f>
        <v>40.100000000000009</v>
      </c>
      <c r="H2" s="23">
        <f t="shared" ref="H2:H33" si="1">IF(F2&gt;50,G2*0.2,G2*0.1)</f>
        <v>8.0200000000000014</v>
      </c>
      <c r="I2" s="24" t="s">
        <v>116</v>
      </c>
      <c r="J2" s="24" t="s">
        <v>117</v>
      </c>
      <c r="K2" s="24" t="s">
        <v>82</v>
      </c>
    </row>
    <row r="3" spans="1:14" ht="15.75">
      <c r="A3" s="25" t="s">
        <v>80</v>
      </c>
      <c r="B3" s="26">
        <v>1002</v>
      </c>
      <c r="C3" s="24">
        <v>2877</v>
      </c>
      <c r="D3" s="24" t="s">
        <v>83</v>
      </c>
      <c r="E3" s="23">
        <v>11.4</v>
      </c>
      <c r="F3" s="23">
        <v>16.3</v>
      </c>
      <c r="G3" s="23">
        <f t="shared" si="0"/>
        <v>4.9000000000000004</v>
      </c>
      <c r="H3" s="23">
        <f t="shared" si="1"/>
        <v>0.49000000000000005</v>
      </c>
      <c r="I3" s="24" t="s">
        <v>118</v>
      </c>
      <c r="J3" s="24" t="s">
        <v>119</v>
      </c>
      <c r="K3" s="24" t="s">
        <v>84</v>
      </c>
    </row>
    <row r="4" spans="1:14" ht="15.75">
      <c r="A4" s="25" t="s">
        <v>80</v>
      </c>
      <c r="B4" s="26">
        <v>1003</v>
      </c>
      <c r="C4" s="24">
        <v>2499</v>
      </c>
      <c r="D4" s="24" t="s">
        <v>85</v>
      </c>
      <c r="E4" s="23">
        <v>6.2</v>
      </c>
      <c r="F4" s="23">
        <v>9.1999999999999993</v>
      </c>
      <c r="G4" s="23">
        <f t="shared" si="0"/>
        <v>2.9999999999999991</v>
      </c>
      <c r="H4" s="23">
        <f t="shared" si="1"/>
        <v>0.29999999999999993</v>
      </c>
      <c r="I4" s="24" t="s">
        <v>120</v>
      </c>
      <c r="J4" s="24" t="s">
        <v>13</v>
      </c>
      <c r="K4" s="24" t="s">
        <v>86</v>
      </c>
    </row>
    <row r="5" spans="1:14" ht="15.75">
      <c r="A5" s="25" t="s">
        <v>80</v>
      </c>
      <c r="B5" s="26">
        <v>1004</v>
      </c>
      <c r="C5" s="24">
        <v>8722</v>
      </c>
      <c r="D5" s="24" t="s">
        <v>87</v>
      </c>
      <c r="E5" s="23">
        <v>344</v>
      </c>
      <c r="F5" s="23">
        <v>502</v>
      </c>
      <c r="G5" s="23">
        <f t="shared" si="0"/>
        <v>158</v>
      </c>
      <c r="H5" s="23">
        <f t="shared" si="1"/>
        <v>31.6</v>
      </c>
      <c r="I5" s="24" t="s">
        <v>116</v>
      </c>
      <c r="J5" s="24" t="s">
        <v>117</v>
      </c>
      <c r="K5" s="24" t="s">
        <v>86</v>
      </c>
      <c r="N5" t="s">
        <v>108</v>
      </c>
    </row>
    <row r="6" spans="1:14" ht="15.75">
      <c r="A6" s="25" t="s">
        <v>80</v>
      </c>
      <c r="B6" s="26">
        <v>1005</v>
      </c>
      <c r="C6" s="24">
        <v>1109</v>
      </c>
      <c r="D6" s="24" t="s">
        <v>88</v>
      </c>
      <c r="E6" s="23">
        <v>3</v>
      </c>
      <c r="F6" s="23">
        <v>8</v>
      </c>
      <c r="G6" s="23">
        <f t="shared" si="0"/>
        <v>5</v>
      </c>
      <c r="H6" s="23">
        <f t="shared" si="1"/>
        <v>0.5</v>
      </c>
      <c r="I6" s="24" t="s">
        <v>120</v>
      </c>
      <c r="J6" s="24" t="s">
        <v>13</v>
      </c>
      <c r="K6" s="24" t="s">
        <v>86</v>
      </c>
      <c r="N6" t="s">
        <v>109</v>
      </c>
    </row>
    <row r="7" spans="1:14" ht="15.75">
      <c r="A7" s="25" t="s">
        <v>80</v>
      </c>
      <c r="B7" s="26">
        <v>1006</v>
      </c>
      <c r="C7" s="24">
        <v>9822</v>
      </c>
      <c r="D7" s="24" t="s">
        <v>81</v>
      </c>
      <c r="E7" s="23">
        <v>58.3</v>
      </c>
      <c r="F7" s="23">
        <v>98.4</v>
      </c>
      <c r="G7" s="23">
        <f t="shared" si="0"/>
        <v>40.100000000000009</v>
      </c>
      <c r="H7" s="23">
        <f t="shared" si="1"/>
        <v>8.0200000000000014</v>
      </c>
      <c r="I7" s="24" t="s">
        <v>120</v>
      </c>
      <c r="J7" s="24" t="s">
        <v>13</v>
      </c>
      <c r="K7" s="24" t="s">
        <v>86</v>
      </c>
      <c r="N7" t="s">
        <v>110</v>
      </c>
    </row>
    <row r="8" spans="1:14" ht="15.75">
      <c r="A8" s="25" t="s">
        <v>80</v>
      </c>
      <c r="B8" s="26">
        <v>1007</v>
      </c>
      <c r="C8" s="24">
        <v>1109</v>
      </c>
      <c r="D8" s="24" t="s">
        <v>88</v>
      </c>
      <c r="E8" s="23">
        <v>3</v>
      </c>
      <c r="F8" s="23">
        <v>8</v>
      </c>
      <c r="G8" s="23">
        <f t="shared" si="0"/>
        <v>5</v>
      </c>
      <c r="H8" s="23">
        <f t="shared" si="1"/>
        <v>0.5</v>
      </c>
      <c r="I8" s="24" t="s">
        <v>121</v>
      </c>
      <c r="J8" s="24" t="s">
        <v>122</v>
      </c>
      <c r="K8" s="24" t="s">
        <v>82</v>
      </c>
      <c r="N8" t="s">
        <v>111</v>
      </c>
    </row>
    <row r="9" spans="1:14" ht="15.75">
      <c r="A9" s="25" t="s">
        <v>80</v>
      </c>
      <c r="B9" s="26">
        <v>1008</v>
      </c>
      <c r="C9" s="24">
        <v>2877</v>
      </c>
      <c r="D9" s="24" t="s">
        <v>83</v>
      </c>
      <c r="E9" s="23">
        <v>11.4</v>
      </c>
      <c r="F9" s="23">
        <v>16.3</v>
      </c>
      <c r="G9" s="23">
        <f t="shared" si="0"/>
        <v>4.9000000000000004</v>
      </c>
      <c r="H9" s="23">
        <f t="shared" si="1"/>
        <v>0.49000000000000005</v>
      </c>
      <c r="I9" s="24" t="s">
        <v>120</v>
      </c>
      <c r="J9" s="24" t="s">
        <v>13</v>
      </c>
      <c r="K9" s="24" t="s">
        <v>82</v>
      </c>
      <c r="N9" t="s">
        <v>112</v>
      </c>
    </row>
    <row r="10" spans="1:14" ht="15.75">
      <c r="A10" s="25" t="s">
        <v>80</v>
      </c>
      <c r="B10" s="26">
        <v>1009</v>
      </c>
      <c r="C10" s="24">
        <v>1109</v>
      </c>
      <c r="D10" s="24" t="s">
        <v>88</v>
      </c>
      <c r="E10" s="23">
        <v>3</v>
      </c>
      <c r="F10" s="23">
        <v>8</v>
      </c>
      <c r="G10" s="23">
        <f t="shared" si="0"/>
        <v>5</v>
      </c>
      <c r="H10" s="23">
        <f t="shared" si="1"/>
        <v>0.5</v>
      </c>
      <c r="I10" s="24" t="s">
        <v>120</v>
      </c>
      <c r="J10" s="24" t="s">
        <v>13</v>
      </c>
      <c r="K10" s="24" t="s">
        <v>86</v>
      </c>
      <c r="N10" t="s">
        <v>113</v>
      </c>
    </row>
    <row r="11" spans="1:14" ht="15.75">
      <c r="A11" s="25" t="s">
        <v>80</v>
      </c>
      <c r="B11" s="26">
        <v>1010</v>
      </c>
      <c r="C11" s="24">
        <v>2877</v>
      </c>
      <c r="D11" s="24" t="s">
        <v>83</v>
      </c>
      <c r="E11" s="23">
        <v>11.4</v>
      </c>
      <c r="F11" s="23">
        <v>16.3</v>
      </c>
      <c r="G11" s="23">
        <f t="shared" si="0"/>
        <v>4.9000000000000004</v>
      </c>
      <c r="H11" s="23">
        <f t="shared" si="1"/>
        <v>0.49000000000000005</v>
      </c>
      <c r="I11" s="24" t="s">
        <v>118</v>
      </c>
      <c r="J11" s="24" t="s">
        <v>119</v>
      </c>
      <c r="K11" s="24" t="s">
        <v>89</v>
      </c>
      <c r="N11" t="s">
        <v>114</v>
      </c>
    </row>
    <row r="12" spans="1:14" ht="15.75">
      <c r="A12" s="25" t="s">
        <v>80</v>
      </c>
      <c r="B12" s="26">
        <v>1011</v>
      </c>
      <c r="C12" s="24">
        <v>2877</v>
      </c>
      <c r="D12" s="24" t="s">
        <v>83</v>
      </c>
      <c r="E12" s="23">
        <v>11.4</v>
      </c>
      <c r="F12" s="23">
        <v>16.3</v>
      </c>
      <c r="G12" s="23">
        <f t="shared" si="0"/>
        <v>4.9000000000000004</v>
      </c>
      <c r="H12" s="23">
        <f t="shared" si="1"/>
        <v>0.49000000000000005</v>
      </c>
      <c r="I12" s="24" t="s">
        <v>118</v>
      </c>
      <c r="J12" s="24" t="s">
        <v>119</v>
      </c>
      <c r="K12" s="24" t="s">
        <v>86</v>
      </c>
    </row>
    <row r="13" spans="1:14" ht="15.75">
      <c r="A13" s="25" t="s">
        <v>80</v>
      </c>
      <c r="B13" s="26">
        <v>1012</v>
      </c>
      <c r="C13" s="24">
        <v>4421</v>
      </c>
      <c r="D13" s="24" t="s">
        <v>90</v>
      </c>
      <c r="E13" s="23">
        <v>45</v>
      </c>
      <c r="F13" s="23">
        <v>87</v>
      </c>
      <c r="G13" s="23">
        <f t="shared" si="0"/>
        <v>42</v>
      </c>
      <c r="H13" s="23">
        <f t="shared" si="1"/>
        <v>8.4</v>
      </c>
      <c r="I13" s="24" t="s">
        <v>120</v>
      </c>
      <c r="J13" s="24" t="s">
        <v>13</v>
      </c>
      <c r="K13" s="24" t="s">
        <v>82</v>
      </c>
    </row>
    <row r="14" spans="1:14" ht="15.75">
      <c r="A14" s="25" t="s">
        <v>80</v>
      </c>
      <c r="B14" s="26">
        <v>1013</v>
      </c>
      <c r="C14" s="24">
        <v>9212</v>
      </c>
      <c r="D14" s="24" t="s">
        <v>91</v>
      </c>
      <c r="E14" s="23">
        <v>4</v>
      </c>
      <c r="F14" s="23">
        <v>7</v>
      </c>
      <c r="G14" s="23">
        <f t="shared" si="0"/>
        <v>3</v>
      </c>
      <c r="H14" s="23">
        <f t="shared" si="1"/>
        <v>0.30000000000000004</v>
      </c>
      <c r="I14" s="24" t="s">
        <v>121</v>
      </c>
      <c r="J14" s="24" t="s">
        <v>122</v>
      </c>
      <c r="K14" s="24" t="s">
        <v>89</v>
      </c>
    </row>
    <row r="15" spans="1:14" ht="15.75">
      <c r="A15" s="25" t="s">
        <v>80</v>
      </c>
      <c r="B15" s="26">
        <v>1014</v>
      </c>
      <c r="C15" s="24">
        <v>8722</v>
      </c>
      <c r="D15" s="24" t="s">
        <v>87</v>
      </c>
      <c r="E15" s="23">
        <v>344</v>
      </c>
      <c r="F15" s="23">
        <v>502</v>
      </c>
      <c r="G15" s="23">
        <f t="shared" si="0"/>
        <v>158</v>
      </c>
      <c r="H15" s="23">
        <f t="shared" si="1"/>
        <v>31.6</v>
      </c>
      <c r="I15" s="24" t="s">
        <v>116</v>
      </c>
      <c r="J15" s="24" t="s">
        <v>117</v>
      </c>
      <c r="K15" s="24" t="s">
        <v>84</v>
      </c>
    </row>
    <row r="16" spans="1:14" ht="15.75">
      <c r="A16" s="25" t="s">
        <v>80</v>
      </c>
      <c r="B16" s="26">
        <v>1015</v>
      </c>
      <c r="C16" s="24">
        <v>2877</v>
      </c>
      <c r="D16" s="24" t="s">
        <v>83</v>
      </c>
      <c r="E16" s="23">
        <v>11.4</v>
      </c>
      <c r="F16" s="23">
        <v>16.3</v>
      </c>
      <c r="G16" s="23">
        <f t="shared" si="0"/>
        <v>4.9000000000000004</v>
      </c>
      <c r="H16" s="23">
        <f t="shared" si="1"/>
        <v>0.49000000000000005</v>
      </c>
      <c r="I16" s="24" t="s">
        <v>121</v>
      </c>
      <c r="J16" s="24" t="s">
        <v>122</v>
      </c>
      <c r="K16" s="24" t="s">
        <v>86</v>
      </c>
    </row>
    <row r="17" spans="1:11" ht="15.75">
      <c r="A17" s="25" t="s">
        <v>80</v>
      </c>
      <c r="B17" s="26">
        <v>1016</v>
      </c>
      <c r="C17" s="24">
        <v>2499</v>
      </c>
      <c r="D17" s="24" t="s">
        <v>85</v>
      </c>
      <c r="E17" s="23">
        <v>6.2</v>
      </c>
      <c r="F17" s="23">
        <v>9.1999999999999993</v>
      </c>
      <c r="G17" s="23">
        <f t="shared" si="0"/>
        <v>2.9999999999999991</v>
      </c>
      <c r="H17" s="23">
        <f t="shared" si="1"/>
        <v>0.29999999999999993</v>
      </c>
      <c r="I17" s="24" t="s">
        <v>120</v>
      </c>
      <c r="J17" s="24" t="s">
        <v>13</v>
      </c>
      <c r="K17" s="24" t="s">
        <v>84</v>
      </c>
    </row>
    <row r="18" spans="1:11" ht="15.75">
      <c r="A18" s="25" t="s">
        <v>92</v>
      </c>
      <c r="B18" s="26">
        <v>1017</v>
      </c>
      <c r="C18" s="24">
        <v>2242</v>
      </c>
      <c r="D18" s="24" t="s">
        <v>93</v>
      </c>
      <c r="E18" s="23">
        <v>60</v>
      </c>
      <c r="F18" s="23">
        <v>124</v>
      </c>
      <c r="G18" s="23">
        <f t="shared" si="0"/>
        <v>64</v>
      </c>
      <c r="H18" s="23">
        <f t="shared" si="1"/>
        <v>12.8</v>
      </c>
      <c r="I18" s="24" t="s">
        <v>118</v>
      </c>
      <c r="J18" s="24" t="s">
        <v>119</v>
      </c>
      <c r="K18" s="24" t="s">
        <v>82</v>
      </c>
    </row>
    <row r="19" spans="1:11" ht="15.75">
      <c r="A19" s="25" t="s">
        <v>92</v>
      </c>
      <c r="B19" s="26">
        <v>1018</v>
      </c>
      <c r="C19" s="24">
        <v>1109</v>
      </c>
      <c r="D19" s="24" t="s">
        <v>88</v>
      </c>
      <c r="E19" s="23">
        <v>3</v>
      </c>
      <c r="F19" s="23">
        <v>8</v>
      </c>
      <c r="G19" s="23">
        <f t="shared" si="0"/>
        <v>5</v>
      </c>
      <c r="H19" s="23">
        <f t="shared" si="1"/>
        <v>0.5</v>
      </c>
      <c r="I19" s="24" t="s">
        <v>120</v>
      </c>
      <c r="J19" s="24" t="s">
        <v>13</v>
      </c>
      <c r="K19" s="24" t="s">
        <v>84</v>
      </c>
    </row>
    <row r="20" spans="1:11" ht="15.75">
      <c r="A20" s="25" t="s">
        <v>92</v>
      </c>
      <c r="B20" s="26">
        <v>1019</v>
      </c>
      <c r="C20" s="24">
        <v>2499</v>
      </c>
      <c r="D20" s="24" t="s">
        <v>85</v>
      </c>
      <c r="E20" s="23">
        <v>6.2</v>
      </c>
      <c r="F20" s="23">
        <v>9.1999999999999993</v>
      </c>
      <c r="G20" s="23">
        <f t="shared" si="0"/>
        <v>2.9999999999999991</v>
      </c>
      <c r="H20" s="23">
        <f t="shared" si="1"/>
        <v>0.29999999999999993</v>
      </c>
      <c r="I20" s="24" t="s">
        <v>120</v>
      </c>
      <c r="J20" s="24" t="s">
        <v>13</v>
      </c>
      <c r="K20" s="24" t="s">
        <v>89</v>
      </c>
    </row>
    <row r="21" spans="1:11" ht="15.75">
      <c r="A21" s="25" t="s">
        <v>92</v>
      </c>
      <c r="B21" s="26">
        <v>1020</v>
      </c>
      <c r="C21" s="24">
        <v>2499</v>
      </c>
      <c r="D21" s="24" t="s">
        <v>85</v>
      </c>
      <c r="E21" s="23">
        <v>6.2</v>
      </c>
      <c r="F21" s="23">
        <v>9.1999999999999993</v>
      </c>
      <c r="G21" s="23">
        <f t="shared" si="0"/>
        <v>2.9999999999999991</v>
      </c>
      <c r="H21" s="23">
        <f t="shared" si="1"/>
        <v>0.29999999999999993</v>
      </c>
      <c r="I21" s="24" t="s">
        <v>120</v>
      </c>
      <c r="J21" s="24" t="s">
        <v>13</v>
      </c>
      <c r="K21" s="24" t="s">
        <v>94</v>
      </c>
    </row>
    <row r="22" spans="1:11" ht="15.75">
      <c r="A22" s="25" t="s">
        <v>92</v>
      </c>
      <c r="B22" s="26">
        <v>1021</v>
      </c>
      <c r="C22" s="24">
        <v>1109</v>
      </c>
      <c r="D22" s="24" t="s">
        <v>88</v>
      </c>
      <c r="E22" s="23">
        <v>3</v>
      </c>
      <c r="F22" s="23">
        <v>8</v>
      </c>
      <c r="G22" s="23">
        <f t="shared" si="0"/>
        <v>5</v>
      </c>
      <c r="H22" s="23">
        <f t="shared" si="1"/>
        <v>0.5</v>
      </c>
      <c r="I22" s="24" t="s">
        <v>118</v>
      </c>
      <c r="J22" s="24" t="s">
        <v>119</v>
      </c>
      <c r="K22" s="24" t="s">
        <v>89</v>
      </c>
    </row>
    <row r="23" spans="1:11" ht="15.75">
      <c r="A23" s="25" t="s">
        <v>92</v>
      </c>
      <c r="B23" s="26">
        <v>1022</v>
      </c>
      <c r="C23" s="24">
        <v>2877</v>
      </c>
      <c r="D23" s="24" t="s">
        <v>83</v>
      </c>
      <c r="E23" s="23">
        <v>11.4</v>
      </c>
      <c r="F23" s="23">
        <v>16.3</v>
      </c>
      <c r="G23" s="23">
        <f t="shared" si="0"/>
        <v>4.9000000000000004</v>
      </c>
      <c r="H23" s="23">
        <f t="shared" si="1"/>
        <v>0.49000000000000005</v>
      </c>
      <c r="I23" s="24" t="s">
        <v>120</v>
      </c>
      <c r="J23" s="24" t="s">
        <v>13</v>
      </c>
      <c r="K23" s="24" t="s">
        <v>95</v>
      </c>
    </row>
    <row r="24" spans="1:11" ht="15.75">
      <c r="A24" s="25" t="s">
        <v>92</v>
      </c>
      <c r="B24" s="26">
        <v>1023</v>
      </c>
      <c r="C24" s="24">
        <v>1109</v>
      </c>
      <c r="D24" s="24" t="s">
        <v>88</v>
      </c>
      <c r="E24" s="23">
        <v>3</v>
      </c>
      <c r="F24" s="23">
        <v>8</v>
      </c>
      <c r="G24" s="23">
        <f t="shared" si="0"/>
        <v>5</v>
      </c>
      <c r="H24" s="23">
        <f t="shared" si="1"/>
        <v>0.5</v>
      </c>
      <c r="I24" s="24" t="s">
        <v>121</v>
      </c>
      <c r="J24" s="24" t="s">
        <v>122</v>
      </c>
      <c r="K24" s="24" t="s">
        <v>82</v>
      </c>
    </row>
    <row r="25" spans="1:11" ht="15.75">
      <c r="A25" s="25" t="s">
        <v>92</v>
      </c>
      <c r="B25" s="26">
        <v>1024</v>
      </c>
      <c r="C25" s="24">
        <v>9212</v>
      </c>
      <c r="D25" s="24" t="s">
        <v>91</v>
      </c>
      <c r="E25" s="23">
        <v>4</v>
      </c>
      <c r="F25" s="23">
        <v>7</v>
      </c>
      <c r="G25" s="23">
        <f t="shared" si="0"/>
        <v>3</v>
      </c>
      <c r="H25" s="23">
        <f t="shared" si="1"/>
        <v>0.30000000000000004</v>
      </c>
      <c r="I25" s="24" t="s">
        <v>118</v>
      </c>
      <c r="J25" s="24" t="s">
        <v>119</v>
      </c>
      <c r="K25" s="24" t="s">
        <v>95</v>
      </c>
    </row>
    <row r="26" spans="1:11" ht="15.75">
      <c r="A26" s="25" t="s">
        <v>92</v>
      </c>
      <c r="B26" s="26">
        <v>1025</v>
      </c>
      <c r="C26" s="24">
        <v>2877</v>
      </c>
      <c r="D26" s="24" t="s">
        <v>83</v>
      </c>
      <c r="E26" s="23">
        <v>11.4</v>
      </c>
      <c r="F26" s="23">
        <v>16.3</v>
      </c>
      <c r="G26" s="23">
        <f t="shared" si="0"/>
        <v>4.9000000000000004</v>
      </c>
      <c r="H26" s="23">
        <f t="shared" si="1"/>
        <v>0.49000000000000005</v>
      </c>
      <c r="I26" s="24" t="s">
        <v>121</v>
      </c>
      <c r="J26" s="24" t="s">
        <v>122</v>
      </c>
      <c r="K26" s="24" t="s">
        <v>94</v>
      </c>
    </row>
    <row r="27" spans="1:11" ht="15.75">
      <c r="A27" s="25" t="s">
        <v>92</v>
      </c>
      <c r="B27" s="26">
        <v>1026</v>
      </c>
      <c r="C27" s="24">
        <v>6119</v>
      </c>
      <c r="D27" s="24" t="s">
        <v>96</v>
      </c>
      <c r="E27" s="23">
        <v>9</v>
      </c>
      <c r="F27" s="23">
        <v>14</v>
      </c>
      <c r="G27" s="23">
        <f t="shared" si="0"/>
        <v>5</v>
      </c>
      <c r="H27" s="23">
        <f t="shared" si="1"/>
        <v>0.5</v>
      </c>
      <c r="I27" s="24" t="s">
        <v>121</v>
      </c>
      <c r="J27" s="24" t="s">
        <v>122</v>
      </c>
      <c r="K27" s="24" t="s">
        <v>82</v>
      </c>
    </row>
    <row r="28" spans="1:11" ht="15.75">
      <c r="A28" s="25" t="s">
        <v>92</v>
      </c>
      <c r="B28" s="26">
        <v>1027</v>
      </c>
      <c r="C28" s="24">
        <v>6119</v>
      </c>
      <c r="D28" s="24" t="s">
        <v>96</v>
      </c>
      <c r="E28" s="23">
        <v>9</v>
      </c>
      <c r="F28" s="23">
        <v>14</v>
      </c>
      <c r="G28" s="23">
        <f t="shared" si="0"/>
        <v>5</v>
      </c>
      <c r="H28" s="23">
        <f t="shared" si="1"/>
        <v>0.5</v>
      </c>
      <c r="I28" s="24" t="s">
        <v>116</v>
      </c>
      <c r="J28" s="24" t="s">
        <v>117</v>
      </c>
      <c r="K28" s="24" t="s">
        <v>94</v>
      </c>
    </row>
    <row r="29" spans="1:11" ht="15.75">
      <c r="A29" s="25" t="s">
        <v>92</v>
      </c>
      <c r="B29" s="26">
        <v>1028</v>
      </c>
      <c r="C29" s="24">
        <v>8722</v>
      </c>
      <c r="D29" s="24" t="s">
        <v>87</v>
      </c>
      <c r="E29" s="23">
        <v>344</v>
      </c>
      <c r="F29" s="23">
        <v>502</v>
      </c>
      <c r="G29" s="23">
        <f t="shared" si="0"/>
        <v>158</v>
      </c>
      <c r="H29" s="23">
        <f t="shared" si="1"/>
        <v>31.6</v>
      </c>
      <c r="I29" s="24" t="s">
        <v>116</v>
      </c>
      <c r="J29" s="24" t="s">
        <v>117</v>
      </c>
      <c r="K29" s="24" t="s">
        <v>86</v>
      </c>
    </row>
    <row r="30" spans="1:11" ht="15.75">
      <c r="A30" s="25" t="s">
        <v>92</v>
      </c>
      <c r="B30" s="26">
        <v>1029</v>
      </c>
      <c r="C30" s="24">
        <v>2499</v>
      </c>
      <c r="D30" s="24" t="s">
        <v>85</v>
      </c>
      <c r="E30" s="23">
        <v>6.2</v>
      </c>
      <c r="F30" s="23">
        <v>9.1999999999999993</v>
      </c>
      <c r="G30" s="23">
        <f t="shared" si="0"/>
        <v>2.9999999999999991</v>
      </c>
      <c r="H30" s="23">
        <f t="shared" si="1"/>
        <v>0.29999999999999993</v>
      </c>
      <c r="I30" s="24" t="s">
        <v>118</v>
      </c>
      <c r="J30" s="24" t="s">
        <v>119</v>
      </c>
      <c r="K30" s="24" t="s">
        <v>86</v>
      </c>
    </row>
    <row r="31" spans="1:11" ht="15.75">
      <c r="A31" s="25" t="s">
        <v>92</v>
      </c>
      <c r="B31" s="26">
        <v>1030</v>
      </c>
      <c r="C31" s="24">
        <v>4421</v>
      </c>
      <c r="D31" s="24" t="s">
        <v>90</v>
      </c>
      <c r="E31" s="23">
        <v>45</v>
      </c>
      <c r="F31" s="23">
        <v>87</v>
      </c>
      <c r="G31" s="23">
        <f t="shared" si="0"/>
        <v>42</v>
      </c>
      <c r="H31" s="23">
        <f t="shared" si="1"/>
        <v>8.4</v>
      </c>
      <c r="I31" s="24" t="s">
        <v>118</v>
      </c>
      <c r="J31" s="24" t="s">
        <v>119</v>
      </c>
      <c r="K31" s="24" t="s">
        <v>94</v>
      </c>
    </row>
    <row r="32" spans="1:11" ht="15.75">
      <c r="A32" s="25" t="s">
        <v>92</v>
      </c>
      <c r="B32" s="26">
        <v>1031</v>
      </c>
      <c r="C32" s="24">
        <v>1109</v>
      </c>
      <c r="D32" s="24" t="s">
        <v>88</v>
      </c>
      <c r="E32" s="23">
        <v>3</v>
      </c>
      <c r="F32" s="23">
        <v>8</v>
      </c>
      <c r="G32" s="23">
        <f t="shared" si="0"/>
        <v>5</v>
      </c>
      <c r="H32" s="23">
        <f t="shared" si="1"/>
        <v>0.5</v>
      </c>
      <c r="I32" s="24" t="s">
        <v>118</v>
      </c>
      <c r="J32" s="24" t="s">
        <v>119</v>
      </c>
      <c r="K32" s="24" t="s">
        <v>84</v>
      </c>
    </row>
    <row r="33" spans="1:11" ht="15.75">
      <c r="A33" s="25" t="s">
        <v>92</v>
      </c>
      <c r="B33" s="26">
        <v>1032</v>
      </c>
      <c r="C33" s="24">
        <v>2877</v>
      </c>
      <c r="D33" s="24" t="s">
        <v>83</v>
      </c>
      <c r="E33" s="23">
        <v>11.4</v>
      </c>
      <c r="F33" s="23">
        <v>16.3</v>
      </c>
      <c r="G33" s="23">
        <f t="shared" si="0"/>
        <v>4.9000000000000004</v>
      </c>
      <c r="H33" s="23">
        <f t="shared" si="1"/>
        <v>0.49000000000000005</v>
      </c>
      <c r="I33" s="24" t="s">
        <v>116</v>
      </c>
      <c r="J33" s="24" t="s">
        <v>117</v>
      </c>
      <c r="K33" s="24" t="s">
        <v>86</v>
      </c>
    </row>
    <row r="34" spans="1:11" ht="15.75">
      <c r="A34" s="25" t="s">
        <v>92</v>
      </c>
      <c r="B34" s="26">
        <v>1033</v>
      </c>
      <c r="C34" s="24">
        <v>9822</v>
      </c>
      <c r="D34" s="24" t="s">
        <v>81</v>
      </c>
      <c r="E34" s="23">
        <v>58.3</v>
      </c>
      <c r="F34" s="23">
        <v>98.4</v>
      </c>
      <c r="G34" s="23">
        <f t="shared" ref="G34:G65" si="2">F34-E34</f>
        <v>40.100000000000009</v>
      </c>
      <c r="H34" s="23">
        <f t="shared" ref="H34:H65" si="3">IF(F34&gt;50,G34*0.2,G34*0.1)</f>
        <v>8.0200000000000014</v>
      </c>
      <c r="I34" s="24" t="s">
        <v>118</v>
      </c>
      <c r="J34" s="24" t="s">
        <v>119</v>
      </c>
      <c r="K34" s="24" t="s">
        <v>84</v>
      </c>
    </row>
    <row r="35" spans="1:11" ht="15.75">
      <c r="A35" s="25" t="s">
        <v>92</v>
      </c>
      <c r="B35" s="26">
        <v>1034</v>
      </c>
      <c r="C35" s="24">
        <v>2877</v>
      </c>
      <c r="D35" s="24" t="s">
        <v>83</v>
      </c>
      <c r="E35" s="23">
        <v>11.4</v>
      </c>
      <c r="F35" s="23">
        <v>16.3</v>
      </c>
      <c r="G35" s="23">
        <f t="shared" si="2"/>
        <v>4.9000000000000004</v>
      </c>
      <c r="H35" s="23">
        <f t="shared" si="3"/>
        <v>0.49000000000000005</v>
      </c>
      <c r="I35" s="24" t="s">
        <v>118</v>
      </c>
      <c r="J35" s="24" t="s">
        <v>119</v>
      </c>
      <c r="K35" s="24" t="s">
        <v>89</v>
      </c>
    </row>
    <row r="36" spans="1:11" ht="15.75">
      <c r="A36" s="25" t="s">
        <v>97</v>
      </c>
      <c r="B36" s="26">
        <v>1035</v>
      </c>
      <c r="C36" s="24">
        <v>2499</v>
      </c>
      <c r="D36" s="24" t="s">
        <v>85</v>
      </c>
      <c r="E36" s="23">
        <v>6.2</v>
      </c>
      <c r="F36" s="23">
        <v>9.1999999999999993</v>
      </c>
      <c r="G36" s="23">
        <f t="shared" si="2"/>
        <v>2.9999999999999991</v>
      </c>
      <c r="H36" s="23">
        <f t="shared" si="3"/>
        <v>0.29999999999999993</v>
      </c>
      <c r="I36" s="24" t="s">
        <v>121</v>
      </c>
      <c r="J36" s="24" t="s">
        <v>122</v>
      </c>
      <c r="K36" s="24" t="s">
        <v>84</v>
      </c>
    </row>
    <row r="37" spans="1:11" ht="15.75">
      <c r="A37" s="25" t="s">
        <v>97</v>
      </c>
      <c r="B37" s="26">
        <v>1036</v>
      </c>
      <c r="C37" s="24">
        <v>2499</v>
      </c>
      <c r="D37" s="24" t="s">
        <v>85</v>
      </c>
      <c r="E37" s="23">
        <v>6.2</v>
      </c>
      <c r="F37" s="23">
        <v>9.1999999999999993</v>
      </c>
      <c r="G37" s="23">
        <f t="shared" si="2"/>
        <v>2.9999999999999991</v>
      </c>
      <c r="H37" s="23">
        <f t="shared" si="3"/>
        <v>0.29999999999999993</v>
      </c>
      <c r="I37" s="24" t="s">
        <v>118</v>
      </c>
      <c r="J37" s="24" t="s">
        <v>119</v>
      </c>
      <c r="K37" s="24" t="s">
        <v>94</v>
      </c>
    </row>
    <row r="38" spans="1:11" ht="15.75">
      <c r="A38" s="25" t="s">
        <v>97</v>
      </c>
      <c r="B38" s="26">
        <v>1037</v>
      </c>
      <c r="C38" s="24">
        <v>6622</v>
      </c>
      <c r="D38" s="24" t="s">
        <v>98</v>
      </c>
      <c r="E38" s="23">
        <v>42</v>
      </c>
      <c r="F38" s="23">
        <v>77</v>
      </c>
      <c r="G38" s="23">
        <f t="shared" si="2"/>
        <v>35</v>
      </c>
      <c r="H38" s="23">
        <f t="shared" si="3"/>
        <v>7</v>
      </c>
      <c r="I38" s="24" t="s">
        <v>118</v>
      </c>
      <c r="J38" s="24" t="s">
        <v>119</v>
      </c>
      <c r="K38" s="24" t="s">
        <v>94</v>
      </c>
    </row>
    <row r="39" spans="1:11" ht="15.75">
      <c r="A39" s="25" t="s">
        <v>97</v>
      </c>
      <c r="B39" s="26">
        <v>1038</v>
      </c>
      <c r="C39" s="24">
        <v>2499</v>
      </c>
      <c r="D39" s="24" t="s">
        <v>85</v>
      </c>
      <c r="E39" s="23">
        <v>6.2</v>
      </c>
      <c r="F39" s="23">
        <v>9.1999999999999993</v>
      </c>
      <c r="G39" s="23">
        <f t="shared" si="2"/>
        <v>2.9999999999999991</v>
      </c>
      <c r="H39" s="23">
        <f t="shared" si="3"/>
        <v>0.29999999999999993</v>
      </c>
      <c r="I39" s="24" t="s">
        <v>118</v>
      </c>
      <c r="J39" s="24" t="s">
        <v>119</v>
      </c>
      <c r="K39" s="24" t="s">
        <v>94</v>
      </c>
    </row>
    <row r="40" spans="1:11" ht="15.75">
      <c r="A40" s="25" t="s">
        <v>97</v>
      </c>
      <c r="B40" s="26">
        <v>1039</v>
      </c>
      <c r="C40" s="24">
        <v>2877</v>
      </c>
      <c r="D40" s="24" t="s">
        <v>83</v>
      </c>
      <c r="E40" s="23">
        <v>11.4</v>
      </c>
      <c r="F40" s="23">
        <v>16.3</v>
      </c>
      <c r="G40" s="23">
        <f t="shared" si="2"/>
        <v>4.9000000000000004</v>
      </c>
      <c r="H40" s="23">
        <f t="shared" si="3"/>
        <v>0.49000000000000005</v>
      </c>
      <c r="I40" s="24" t="s">
        <v>118</v>
      </c>
      <c r="J40" s="24" t="s">
        <v>119</v>
      </c>
      <c r="K40" s="24" t="s">
        <v>84</v>
      </c>
    </row>
    <row r="41" spans="1:11" ht="15.75">
      <c r="A41" s="25" t="s">
        <v>97</v>
      </c>
      <c r="B41" s="26">
        <v>1040</v>
      </c>
      <c r="C41" s="24">
        <v>1109</v>
      </c>
      <c r="D41" s="24" t="s">
        <v>88</v>
      </c>
      <c r="E41" s="23">
        <v>3</v>
      </c>
      <c r="F41" s="23">
        <v>8</v>
      </c>
      <c r="G41" s="23">
        <f t="shared" si="2"/>
        <v>5</v>
      </c>
      <c r="H41" s="23">
        <f t="shared" si="3"/>
        <v>0.5</v>
      </c>
      <c r="I41" s="24" t="s">
        <v>118</v>
      </c>
      <c r="J41" s="24" t="s">
        <v>119</v>
      </c>
      <c r="K41" s="24" t="s">
        <v>86</v>
      </c>
    </row>
    <row r="42" spans="1:11" ht="15.75">
      <c r="A42" s="25" t="s">
        <v>97</v>
      </c>
      <c r="B42" s="26">
        <v>1041</v>
      </c>
      <c r="C42" s="24">
        <v>2499</v>
      </c>
      <c r="D42" s="24" t="s">
        <v>85</v>
      </c>
      <c r="E42" s="23">
        <v>6.2</v>
      </c>
      <c r="F42" s="23">
        <v>9.1999999999999993</v>
      </c>
      <c r="G42" s="23">
        <f t="shared" si="2"/>
        <v>2.9999999999999991</v>
      </c>
      <c r="H42" s="23">
        <f t="shared" si="3"/>
        <v>0.29999999999999993</v>
      </c>
      <c r="I42" s="24" t="s">
        <v>116</v>
      </c>
      <c r="J42" s="24" t="s">
        <v>117</v>
      </c>
      <c r="K42" s="24" t="s">
        <v>82</v>
      </c>
    </row>
    <row r="43" spans="1:11" ht="15.75">
      <c r="A43" s="25" t="s">
        <v>97</v>
      </c>
      <c r="B43" s="26">
        <v>1042</v>
      </c>
      <c r="C43" s="24">
        <v>8722</v>
      </c>
      <c r="D43" s="24" t="s">
        <v>87</v>
      </c>
      <c r="E43" s="23">
        <v>344</v>
      </c>
      <c r="F43" s="23">
        <v>502</v>
      </c>
      <c r="G43" s="23">
        <f t="shared" si="2"/>
        <v>158</v>
      </c>
      <c r="H43" s="23">
        <f t="shared" si="3"/>
        <v>31.6</v>
      </c>
      <c r="I43" s="24" t="s">
        <v>120</v>
      </c>
      <c r="J43" s="24" t="s">
        <v>13</v>
      </c>
      <c r="K43" s="24" t="s">
        <v>82</v>
      </c>
    </row>
    <row r="44" spans="1:11" ht="15.75">
      <c r="A44" s="25" t="s">
        <v>97</v>
      </c>
      <c r="B44" s="26">
        <v>1043</v>
      </c>
      <c r="C44" s="24">
        <v>2242</v>
      </c>
      <c r="D44" s="24" t="s">
        <v>93</v>
      </c>
      <c r="E44" s="23">
        <v>60</v>
      </c>
      <c r="F44" s="23">
        <v>124</v>
      </c>
      <c r="G44" s="23">
        <f t="shared" si="2"/>
        <v>64</v>
      </c>
      <c r="H44" s="23">
        <f t="shared" si="3"/>
        <v>12.8</v>
      </c>
      <c r="I44" s="24" t="s">
        <v>120</v>
      </c>
      <c r="J44" s="24" t="s">
        <v>13</v>
      </c>
      <c r="K44" s="24" t="s">
        <v>84</v>
      </c>
    </row>
    <row r="45" spans="1:11" ht="15.75">
      <c r="A45" s="25" t="s">
        <v>97</v>
      </c>
      <c r="B45" s="26">
        <v>1044</v>
      </c>
      <c r="C45" s="24">
        <v>2877</v>
      </c>
      <c r="D45" s="24" t="s">
        <v>83</v>
      </c>
      <c r="E45" s="23">
        <v>11.4</v>
      </c>
      <c r="F45" s="23">
        <v>16.3</v>
      </c>
      <c r="G45" s="23">
        <f t="shared" si="2"/>
        <v>4.9000000000000004</v>
      </c>
      <c r="H45" s="23">
        <f t="shared" si="3"/>
        <v>0.49000000000000005</v>
      </c>
      <c r="I45" s="24" t="s">
        <v>120</v>
      </c>
      <c r="J45" s="24" t="s">
        <v>13</v>
      </c>
      <c r="K45" s="24" t="s">
        <v>84</v>
      </c>
    </row>
    <row r="46" spans="1:11" ht="15.75">
      <c r="A46" s="25" t="s">
        <v>97</v>
      </c>
      <c r="B46" s="26">
        <v>1045</v>
      </c>
      <c r="C46" s="24">
        <v>8722</v>
      </c>
      <c r="D46" s="24" t="s">
        <v>87</v>
      </c>
      <c r="E46" s="23">
        <v>344</v>
      </c>
      <c r="F46" s="23">
        <v>502</v>
      </c>
      <c r="G46" s="23">
        <f t="shared" si="2"/>
        <v>158</v>
      </c>
      <c r="H46" s="23">
        <f t="shared" si="3"/>
        <v>31.6</v>
      </c>
      <c r="I46" s="24" t="s">
        <v>121</v>
      </c>
      <c r="J46" s="24" t="s">
        <v>122</v>
      </c>
      <c r="K46" s="24" t="s">
        <v>86</v>
      </c>
    </row>
    <row r="47" spans="1:11" ht="15.75">
      <c r="A47" s="25" t="s">
        <v>97</v>
      </c>
      <c r="B47" s="26">
        <v>1046</v>
      </c>
      <c r="C47" s="24">
        <v>6119</v>
      </c>
      <c r="D47" s="24" t="s">
        <v>96</v>
      </c>
      <c r="E47" s="23">
        <v>9</v>
      </c>
      <c r="F47" s="23">
        <v>14</v>
      </c>
      <c r="G47" s="23">
        <f t="shared" si="2"/>
        <v>5</v>
      </c>
      <c r="H47" s="23">
        <f t="shared" si="3"/>
        <v>0.5</v>
      </c>
      <c r="I47" s="24" t="s">
        <v>118</v>
      </c>
      <c r="J47" s="24" t="s">
        <v>119</v>
      </c>
      <c r="K47" s="24" t="s">
        <v>95</v>
      </c>
    </row>
    <row r="48" spans="1:11" ht="15.75">
      <c r="A48" s="25" t="s">
        <v>97</v>
      </c>
      <c r="B48" s="26">
        <v>1047</v>
      </c>
      <c r="C48" s="24">
        <v>6622</v>
      </c>
      <c r="D48" s="24" t="s">
        <v>98</v>
      </c>
      <c r="E48" s="23">
        <v>42</v>
      </c>
      <c r="F48" s="23">
        <v>77</v>
      </c>
      <c r="G48" s="23">
        <f t="shared" si="2"/>
        <v>35</v>
      </c>
      <c r="H48" s="23">
        <f t="shared" si="3"/>
        <v>7</v>
      </c>
      <c r="I48" s="24" t="s">
        <v>121</v>
      </c>
      <c r="J48" s="24" t="s">
        <v>122</v>
      </c>
      <c r="K48" s="24" t="s">
        <v>86</v>
      </c>
    </row>
    <row r="49" spans="1:11" ht="15.75">
      <c r="A49" s="25" t="s">
        <v>97</v>
      </c>
      <c r="B49" s="26">
        <v>1048</v>
      </c>
      <c r="C49" s="24">
        <v>8722</v>
      </c>
      <c r="D49" s="24" t="s">
        <v>87</v>
      </c>
      <c r="E49" s="23">
        <v>344</v>
      </c>
      <c r="F49" s="23">
        <v>502</v>
      </c>
      <c r="G49" s="23">
        <f t="shared" si="2"/>
        <v>158</v>
      </c>
      <c r="H49" s="23">
        <f t="shared" si="3"/>
        <v>31.6</v>
      </c>
      <c r="I49" s="24" t="s">
        <v>116</v>
      </c>
      <c r="J49" s="24" t="s">
        <v>117</v>
      </c>
      <c r="K49" s="24" t="s">
        <v>86</v>
      </c>
    </row>
    <row r="50" spans="1:11" ht="15.75">
      <c r="A50" s="25" t="s">
        <v>99</v>
      </c>
      <c r="B50" s="26">
        <v>1049</v>
      </c>
      <c r="C50" s="24">
        <v>2499</v>
      </c>
      <c r="D50" s="24" t="s">
        <v>85</v>
      </c>
      <c r="E50" s="23">
        <v>6.2</v>
      </c>
      <c r="F50" s="23">
        <v>9.1999999999999993</v>
      </c>
      <c r="G50" s="23">
        <f t="shared" si="2"/>
        <v>2.9999999999999991</v>
      </c>
      <c r="H50" s="23">
        <f t="shared" si="3"/>
        <v>0.29999999999999993</v>
      </c>
      <c r="I50" s="24" t="s">
        <v>116</v>
      </c>
      <c r="J50" s="24" t="s">
        <v>117</v>
      </c>
      <c r="K50" s="24" t="s">
        <v>89</v>
      </c>
    </row>
    <row r="51" spans="1:11" ht="15.75">
      <c r="A51" s="25" t="s">
        <v>99</v>
      </c>
      <c r="B51" s="26">
        <v>1050</v>
      </c>
      <c r="C51" s="24">
        <v>2877</v>
      </c>
      <c r="D51" s="24" t="s">
        <v>83</v>
      </c>
      <c r="E51" s="23">
        <v>11.4</v>
      </c>
      <c r="F51" s="23">
        <v>16.3</v>
      </c>
      <c r="G51" s="23">
        <f t="shared" si="2"/>
        <v>4.9000000000000004</v>
      </c>
      <c r="H51" s="23">
        <f t="shared" si="3"/>
        <v>0.49000000000000005</v>
      </c>
      <c r="I51" s="24" t="s">
        <v>116</v>
      </c>
      <c r="J51" s="24" t="s">
        <v>117</v>
      </c>
      <c r="K51" s="24" t="s">
        <v>86</v>
      </c>
    </row>
    <row r="52" spans="1:11" ht="15.75">
      <c r="A52" s="25" t="s">
        <v>99</v>
      </c>
      <c r="B52" s="26">
        <v>1051</v>
      </c>
      <c r="C52" s="24">
        <v>6119</v>
      </c>
      <c r="D52" s="24" t="s">
        <v>96</v>
      </c>
      <c r="E52" s="23">
        <v>9</v>
      </c>
      <c r="F52" s="23">
        <v>14</v>
      </c>
      <c r="G52" s="23">
        <f t="shared" si="2"/>
        <v>5</v>
      </c>
      <c r="H52" s="23">
        <f t="shared" si="3"/>
        <v>0.5</v>
      </c>
      <c r="I52" s="24" t="s">
        <v>120</v>
      </c>
      <c r="J52" s="24" t="s">
        <v>13</v>
      </c>
      <c r="K52" s="24" t="s">
        <v>95</v>
      </c>
    </row>
    <row r="53" spans="1:11" ht="15.75">
      <c r="A53" s="25" t="s">
        <v>99</v>
      </c>
      <c r="B53" s="26">
        <v>1052</v>
      </c>
      <c r="C53" s="24">
        <v>6622</v>
      </c>
      <c r="D53" s="24" t="s">
        <v>98</v>
      </c>
      <c r="E53" s="23">
        <v>42</v>
      </c>
      <c r="F53" s="23">
        <v>77</v>
      </c>
      <c r="G53" s="23">
        <f t="shared" si="2"/>
        <v>35</v>
      </c>
      <c r="H53" s="23">
        <f t="shared" si="3"/>
        <v>7</v>
      </c>
      <c r="I53" s="24" t="s">
        <v>120</v>
      </c>
      <c r="J53" s="24" t="s">
        <v>13</v>
      </c>
      <c r="K53" s="24" t="s">
        <v>86</v>
      </c>
    </row>
    <row r="54" spans="1:11" ht="15.75">
      <c r="A54" s="25" t="s">
        <v>99</v>
      </c>
      <c r="B54" s="26">
        <v>1053</v>
      </c>
      <c r="C54" s="24">
        <v>2242</v>
      </c>
      <c r="D54" s="24" t="s">
        <v>93</v>
      </c>
      <c r="E54" s="23">
        <v>60</v>
      </c>
      <c r="F54" s="23">
        <v>124</v>
      </c>
      <c r="G54" s="23">
        <f t="shared" si="2"/>
        <v>64</v>
      </c>
      <c r="H54" s="23">
        <f t="shared" si="3"/>
        <v>12.8</v>
      </c>
      <c r="I54" s="24" t="s">
        <v>116</v>
      </c>
      <c r="J54" s="24" t="s">
        <v>117</v>
      </c>
      <c r="K54" s="24" t="s">
        <v>84</v>
      </c>
    </row>
    <row r="55" spans="1:11" ht="15.75">
      <c r="A55" s="25" t="s">
        <v>99</v>
      </c>
      <c r="B55" s="26">
        <v>1054</v>
      </c>
      <c r="C55" s="24">
        <v>4421</v>
      </c>
      <c r="D55" s="24" t="s">
        <v>90</v>
      </c>
      <c r="E55" s="23">
        <v>45</v>
      </c>
      <c r="F55" s="23">
        <v>87</v>
      </c>
      <c r="G55" s="23">
        <f t="shared" si="2"/>
        <v>42</v>
      </c>
      <c r="H55" s="23">
        <f t="shared" si="3"/>
        <v>8.4</v>
      </c>
      <c r="I55" s="24" t="s">
        <v>120</v>
      </c>
      <c r="J55" s="24" t="s">
        <v>13</v>
      </c>
      <c r="K55" s="24" t="s">
        <v>94</v>
      </c>
    </row>
    <row r="56" spans="1:11" ht="15.75">
      <c r="A56" s="25" t="s">
        <v>99</v>
      </c>
      <c r="B56" s="26">
        <v>1055</v>
      </c>
      <c r="C56" s="24">
        <v>6119</v>
      </c>
      <c r="D56" s="24" t="s">
        <v>96</v>
      </c>
      <c r="E56" s="23">
        <v>9</v>
      </c>
      <c r="F56" s="23">
        <v>14</v>
      </c>
      <c r="G56" s="23">
        <f t="shared" si="2"/>
        <v>5</v>
      </c>
      <c r="H56" s="23">
        <f t="shared" si="3"/>
        <v>0.5</v>
      </c>
      <c r="I56" s="24" t="s">
        <v>118</v>
      </c>
      <c r="J56" s="24" t="s">
        <v>119</v>
      </c>
      <c r="K56" s="24" t="s">
        <v>94</v>
      </c>
    </row>
    <row r="57" spans="1:11" ht="15.75">
      <c r="A57" s="25" t="s">
        <v>99</v>
      </c>
      <c r="B57" s="26">
        <v>1056</v>
      </c>
      <c r="C57" s="24">
        <v>1109</v>
      </c>
      <c r="D57" s="24" t="s">
        <v>88</v>
      </c>
      <c r="E57" s="23">
        <v>3</v>
      </c>
      <c r="F57" s="23">
        <v>8</v>
      </c>
      <c r="G57" s="23">
        <f t="shared" si="2"/>
        <v>5</v>
      </c>
      <c r="H57" s="23">
        <f t="shared" si="3"/>
        <v>0.5</v>
      </c>
      <c r="I57" s="24" t="s">
        <v>120</v>
      </c>
      <c r="J57" s="24" t="s">
        <v>13</v>
      </c>
      <c r="K57" s="24" t="s">
        <v>84</v>
      </c>
    </row>
    <row r="58" spans="1:11" ht="15.75">
      <c r="A58" s="25" t="s">
        <v>99</v>
      </c>
      <c r="B58" s="26">
        <v>1057</v>
      </c>
      <c r="C58" s="24">
        <v>2499</v>
      </c>
      <c r="D58" s="24" t="s">
        <v>85</v>
      </c>
      <c r="E58" s="23">
        <v>6.2</v>
      </c>
      <c r="F58" s="23">
        <v>9.1999999999999993</v>
      </c>
      <c r="G58" s="23">
        <f t="shared" si="2"/>
        <v>2.9999999999999991</v>
      </c>
      <c r="H58" s="23">
        <f t="shared" si="3"/>
        <v>0.29999999999999993</v>
      </c>
      <c r="I58" s="24" t="s">
        <v>118</v>
      </c>
      <c r="J58" s="24" t="s">
        <v>119</v>
      </c>
      <c r="K58" s="24" t="s">
        <v>84</v>
      </c>
    </row>
    <row r="59" spans="1:11" ht="15.75">
      <c r="A59" s="25" t="s">
        <v>99</v>
      </c>
      <c r="B59" s="26">
        <v>1058</v>
      </c>
      <c r="C59" s="24">
        <v>6119</v>
      </c>
      <c r="D59" s="24" t="s">
        <v>96</v>
      </c>
      <c r="E59" s="23">
        <v>9</v>
      </c>
      <c r="F59" s="23">
        <v>14</v>
      </c>
      <c r="G59" s="23">
        <f t="shared" si="2"/>
        <v>5</v>
      </c>
      <c r="H59" s="23">
        <f t="shared" si="3"/>
        <v>0.5</v>
      </c>
      <c r="I59" s="24" t="s">
        <v>121</v>
      </c>
      <c r="J59" s="24" t="s">
        <v>122</v>
      </c>
      <c r="K59" s="24" t="s">
        <v>86</v>
      </c>
    </row>
    <row r="60" spans="1:11" ht="15.75">
      <c r="A60" s="25" t="s">
        <v>99</v>
      </c>
      <c r="B60" s="26">
        <v>1059</v>
      </c>
      <c r="C60" s="24">
        <v>2242</v>
      </c>
      <c r="D60" s="24" t="s">
        <v>93</v>
      </c>
      <c r="E60" s="23">
        <v>60</v>
      </c>
      <c r="F60" s="23">
        <v>124</v>
      </c>
      <c r="G60" s="23">
        <f t="shared" si="2"/>
        <v>64</v>
      </c>
      <c r="H60" s="23">
        <f t="shared" si="3"/>
        <v>12.8</v>
      </c>
      <c r="I60" s="24" t="s">
        <v>120</v>
      </c>
      <c r="J60" s="24" t="s">
        <v>13</v>
      </c>
      <c r="K60" s="24" t="s">
        <v>86</v>
      </c>
    </row>
    <row r="61" spans="1:11" ht="15.75">
      <c r="A61" s="25" t="s">
        <v>99</v>
      </c>
      <c r="B61" s="26">
        <v>1060</v>
      </c>
      <c r="C61" s="24">
        <v>6119</v>
      </c>
      <c r="D61" s="24" t="s">
        <v>96</v>
      </c>
      <c r="E61" s="23">
        <v>9</v>
      </c>
      <c r="F61" s="23">
        <v>14</v>
      </c>
      <c r="G61" s="23">
        <f t="shared" si="2"/>
        <v>5</v>
      </c>
      <c r="H61" s="23">
        <f t="shared" si="3"/>
        <v>0.5</v>
      </c>
      <c r="I61" s="24" t="s">
        <v>120</v>
      </c>
      <c r="J61" s="24" t="s">
        <v>13</v>
      </c>
      <c r="K61" s="24" t="s">
        <v>94</v>
      </c>
    </row>
    <row r="62" spans="1:11" ht="15.75">
      <c r="A62" s="25" t="s">
        <v>100</v>
      </c>
      <c r="B62" s="26">
        <v>1061</v>
      </c>
      <c r="C62" s="24">
        <v>1109</v>
      </c>
      <c r="D62" s="24" t="s">
        <v>88</v>
      </c>
      <c r="E62" s="23">
        <v>3</v>
      </c>
      <c r="F62" s="23">
        <v>8</v>
      </c>
      <c r="G62" s="23">
        <f t="shared" si="2"/>
        <v>5</v>
      </c>
      <c r="H62" s="23">
        <f t="shared" si="3"/>
        <v>0.5</v>
      </c>
      <c r="I62" s="24" t="s">
        <v>120</v>
      </c>
      <c r="J62" s="24" t="s">
        <v>13</v>
      </c>
      <c r="K62" s="24" t="s">
        <v>94</v>
      </c>
    </row>
    <row r="63" spans="1:11" ht="15.75">
      <c r="A63" s="25" t="s">
        <v>100</v>
      </c>
      <c r="B63" s="26">
        <v>1062</v>
      </c>
      <c r="C63" s="24">
        <v>2499</v>
      </c>
      <c r="D63" s="24" t="s">
        <v>85</v>
      </c>
      <c r="E63" s="23">
        <v>6.2</v>
      </c>
      <c r="F63" s="23">
        <v>9.1999999999999993</v>
      </c>
      <c r="G63" s="23">
        <f t="shared" si="2"/>
        <v>2.9999999999999991</v>
      </c>
      <c r="H63" s="23">
        <f t="shared" si="3"/>
        <v>0.29999999999999993</v>
      </c>
      <c r="I63" s="24" t="s">
        <v>116</v>
      </c>
      <c r="J63" s="24" t="s">
        <v>117</v>
      </c>
      <c r="K63" s="24" t="s">
        <v>86</v>
      </c>
    </row>
    <row r="64" spans="1:11" ht="15.75">
      <c r="A64" s="25" t="s">
        <v>100</v>
      </c>
      <c r="B64" s="26">
        <v>1063</v>
      </c>
      <c r="C64" s="24">
        <v>1109</v>
      </c>
      <c r="D64" s="24" t="s">
        <v>88</v>
      </c>
      <c r="E64" s="23">
        <v>3</v>
      </c>
      <c r="F64" s="23">
        <v>8</v>
      </c>
      <c r="G64" s="23">
        <f t="shared" si="2"/>
        <v>5</v>
      </c>
      <c r="H64" s="23">
        <f t="shared" si="3"/>
        <v>0.5</v>
      </c>
      <c r="I64" s="24" t="s">
        <v>120</v>
      </c>
      <c r="J64" s="24" t="s">
        <v>13</v>
      </c>
      <c r="K64" s="24" t="s">
        <v>84</v>
      </c>
    </row>
    <row r="65" spans="1:11" ht="15.75">
      <c r="A65" s="25" t="s">
        <v>100</v>
      </c>
      <c r="B65" s="26">
        <v>1064</v>
      </c>
      <c r="C65" s="24">
        <v>2499</v>
      </c>
      <c r="D65" s="24" t="s">
        <v>85</v>
      </c>
      <c r="E65" s="23">
        <v>6.2</v>
      </c>
      <c r="F65" s="23">
        <v>9.1999999999999993</v>
      </c>
      <c r="G65" s="23">
        <f t="shared" si="2"/>
        <v>2.9999999999999991</v>
      </c>
      <c r="H65" s="23">
        <f t="shared" si="3"/>
        <v>0.29999999999999993</v>
      </c>
      <c r="I65" s="24" t="s">
        <v>121</v>
      </c>
      <c r="J65" s="24" t="s">
        <v>122</v>
      </c>
      <c r="K65" s="24" t="s">
        <v>86</v>
      </c>
    </row>
    <row r="66" spans="1:11" ht="15.75">
      <c r="A66" s="25" t="s">
        <v>100</v>
      </c>
      <c r="B66" s="26">
        <v>1065</v>
      </c>
      <c r="C66" s="24">
        <v>2499</v>
      </c>
      <c r="D66" s="24" t="s">
        <v>85</v>
      </c>
      <c r="E66" s="23">
        <v>6.2</v>
      </c>
      <c r="F66" s="23">
        <v>9.1999999999999993</v>
      </c>
      <c r="G66" s="23">
        <f t="shared" ref="G66:G97" si="4">F66-E66</f>
        <v>2.9999999999999991</v>
      </c>
      <c r="H66" s="23">
        <f t="shared" ref="H66:H97" si="5">IF(F66&gt;50,G66*0.2,G66*0.1)</f>
        <v>0.29999999999999993</v>
      </c>
      <c r="I66" s="24" t="s">
        <v>120</v>
      </c>
      <c r="J66" s="24" t="s">
        <v>13</v>
      </c>
      <c r="K66" s="24" t="s">
        <v>82</v>
      </c>
    </row>
    <row r="67" spans="1:11" ht="15.75">
      <c r="A67" s="25" t="s">
        <v>100</v>
      </c>
      <c r="B67" s="26">
        <v>1066</v>
      </c>
      <c r="C67" s="24">
        <v>2877</v>
      </c>
      <c r="D67" s="24" t="s">
        <v>83</v>
      </c>
      <c r="E67" s="23">
        <v>11.4</v>
      </c>
      <c r="F67" s="23">
        <v>16.3</v>
      </c>
      <c r="G67" s="23">
        <f t="shared" si="4"/>
        <v>4.9000000000000004</v>
      </c>
      <c r="H67" s="23">
        <f t="shared" si="5"/>
        <v>0.49000000000000005</v>
      </c>
      <c r="I67" s="24" t="s">
        <v>120</v>
      </c>
      <c r="J67" s="24" t="s">
        <v>13</v>
      </c>
      <c r="K67" s="24" t="s">
        <v>94</v>
      </c>
    </row>
    <row r="68" spans="1:11" ht="15.75">
      <c r="A68" s="25" t="s">
        <v>100</v>
      </c>
      <c r="B68" s="26">
        <v>1067</v>
      </c>
      <c r="C68" s="24">
        <v>2877</v>
      </c>
      <c r="D68" s="24" t="s">
        <v>83</v>
      </c>
      <c r="E68" s="23">
        <v>11.4</v>
      </c>
      <c r="F68" s="23">
        <v>16.3</v>
      </c>
      <c r="G68" s="23">
        <f t="shared" si="4"/>
        <v>4.9000000000000004</v>
      </c>
      <c r="H68" s="23">
        <f t="shared" si="5"/>
        <v>0.49000000000000005</v>
      </c>
      <c r="I68" s="24" t="s">
        <v>120</v>
      </c>
      <c r="J68" s="24" t="s">
        <v>13</v>
      </c>
      <c r="K68" s="24" t="s">
        <v>95</v>
      </c>
    </row>
    <row r="69" spans="1:11" ht="15.75">
      <c r="A69" s="25" t="s">
        <v>100</v>
      </c>
      <c r="B69" s="26">
        <v>1068</v>
      </c>
      <c r="C69" s="24">
        <v>6119</v>
      </c>
      <c r="D69" s="24" t="s">
        <v>96</v>
      </c>
      <c r="E69" s="23">
        <v>9</v>
      </c>
      <c r="F69" s="23">
        <v>14</v>
      </c>
      <c r="G69" s="23">
        <f t="shared" si="4"/>
        <v>5</v>
      </c>
      <c r="H69" s="23">
        <f t="shared" si="5"/>
        <v>0.5</v>
      </c>
      <c r="I69" s="24" t="s">
        <v>118</v>
      </c>
      <c r="J69" s="24" t="s">
        <v>119</v>
      </c>
      <c r="K69" s="24" t="s">
        <v>84</v>
      </c>
    </row>
    <row r="70" spans="1:11" ht="15.75">
      <c r="A70" s="25" t="s">
        <v>100</v>
      </c>
      <c r="B70" s="26">
        <v>1069</v>
      </c>
      <c r="C70" s="24">
        <v>1109</v>
      </c>
      <c r="D70" s="24" t="s">
        <v>88</v>
      </c>
      <c r="E70" s="23">
        <v>3</v>
      </c>
      <c r="F70" s="23">
        <v>8</v>
      </c>
      <c r="G70" s="23">
        <f t="shared" si="4"/>
        <v>5</v>
      </c>
      <c r="H70" s="23">
        <f t="shared" si="5"/>
        <v>0.5</v>
      </c>
      <c r="I70" s="24" t="s">
        <v>120</v>
      </c>
      <c r="J70" s="24" t="s">
        <v>13</v>
      </c>
      <c r="K70" s="24" t="s">
        <v>86</v>
      </c>
    </row>
    <row r="71" spans="1:11" ht="15.75">
      <c r="A71" s="25" t="s">
        <v>100</v>
      </c>
      <c r="B71" s="26">
        <v>1070</v>
      </c>
      <c r="C71" s="24">
        <v>2499</v>
      </c>
      <c r="D71" s="24" t="s">
        <v>85</v>
      </c>
      <c r="E71" s="23">
        <v>6.2</v>
      </c>
      <c r="F71" s="23">
        <v>9.1999999999999993</v>
      </c>
      <c r="G71" s="23">
        <f t="shared" si="4"/>
        <v>2.9999999999999991</v>
      </c>
      <c r="H71" s="23">
        <f t="shared" si="5"/>
        <v>0.29999999999999993</v>
      </c>
      <c r="I71" s="24" t="s">
        <v>121</v>
      </c>
      <c r="J71" s="24" t="s">
        <v>122</v>
      </c>
      <c r="K71" s="24" t="s">
        <v>86</v>
      </c>
    </row>
    <row r="72" spans="1:11" ht="15.75">
      <c r="A72" s="25" t="s">
        <v>100</v>
      </c>
      <c r="B72" s="26">
        <v>1071</v>
      </c>
      <c r="C72" s="24">
        <v>1109</v>
      </c>
      <c r="D72" s="24" t="s">
        <v>88</v>
      </c>
      <c r="E72" s="23">
        <v>3</v>
      </c>
      <c r="F72" s="23">
        <v>8</v>
      </c>
      <c r="G72" s="23">
        <f t="shared" si="4"/>
        <v>5</v>
      </c>
      <c r="H72" s="23">
        <f t="shared" si="5"/>
        <v>0.5</v>
      </c>
      <c r="I72" s="24" t="s">
        <v>116</v>
      </c>
      <c r="J72" s="24" t="s">
        <v>117</v>
      </c>
      <c r="K72" s="24" t="s">
        <v>86</v>
      </c>
    </row>
    <row r="73" spans="1:11" ht="15.75">
      <c r="A73" s="25" t="s">
        <v>100</v>
      </c>
      <c r="B73" s="26">
        <v>1072</v>
      </c>
      <c r="C73" s="24">
        <v>1109</v>
      </c>
      <c r="D73" s="24" t="s">
        <v>88</v>
      </c>
      <c r="E73" s="23">
        <v>3</v>
      </c>
      <c r="F73" s="23">
        <v>8</v>
      </c>
      <c r="G73" s="23">
        <f t="shared" si="4"/>
        <v>5</v>
      </c>
      <c r="H73" s="23">
        <f t="shared" si="5"/>
        <v>0.5</v>
      </c>
      <c r="I73" s="24" t="s">
        <v>120</v>
      </c>
      <c r="J73" s="24" t="s">
        <v>13</v>
      </c>
      <c r="K73" s="24" t="s">
        <v>94</v>
      </c>
    </row>
    <row r="74" spans="1:11" ht="15.75">
      <c r="A74" s="25" t="s">
        <v>100</v>
      </c>
      <c r="B74" s="26">
        <v>1073</v>
      </c>
      <c r="C74" s="24">
        <v>6622</v>
      </c>
      <c r="D74" s="24" t="s">
        <v>98</v>
      </c>
      <c r="E74" s="23">
        <v>42</v>
      </c>
      <c r="F74" s="23">
        <v>77</v>
      </c>
      <c r="G74" s="23">
        <f t="shared" si="4"/>
        <v>35</v>
      </c>
      <c r="H74" s="23">
        <f t="shared" si="5"/>
        <v>7</v>
      </c>
      <c r="I74" s="24" t="s">
        <v>120</v>
      </c>
      <c r="J74" s="24" t="s">
        <v>13</v>
      </c>
      <c r="K74" s="24" t="s">
        <v>84</v>
      </c>
    </row>
    <row r="75" spans="1:11" ht="15.75">
      <c r="A75" s="25" t="s">
        <v>100</v>
      </c>
      <c r="B75" s="26">
        <v>1074</v>
      </c>
      <c r="C75" s="24">
        <v>2877</v>
      </c>
      <c r="D75" s="24" t="s">
        <v>83</v>
      </c>
      <c r="E75" s="23">
        <v>11.4</v>
      </c>
      <c r="F75" s="23">
        <v>16.3</v>
      </c>
      <c r="G75" s="23">
        <f t="shared" si="4"/>
        <v>4.9000000000000004</v>
      </c>
      <c r="H75" s="23">
        <f t="shared" si="5"/>
        <v>0.49000000000000005</v>
      </c>
      <c r="I75" s="24" t="s">
        <v>120</v>
      </c>
      <c r="J75" s="24" t="s">
        <v>13</v>
      </c>
      <c r="K75" s="24" t="s">
        <v>86</v>
      </c>
    </row>
    <row r="76" spans="1:11" ht="15.75">
      <c r="A76" s="25" t="s">
        <v>100</v>
      </c>
      <c r="B76" s="26">
        <v>1075</v>
      </c>
      <c r="C76" s="24">
        <v>1109</v>
      </c>
      <c r="D76" s="24" t="s">
        <v>88</v>
      </c>
      <c r="E76" s="23">
        <v>3</v>
      </c>
      <c r="F76" s="23">
        <v>8</v>
      </c>
      <c r="G76" s="23">
        <f t="shared" si="4"/>
        <v>5</v>
      </c>
      <c r="H76" s="23">
        <f t="shared" si="5"/>
        <v>0.5</v>
      </c>
      <c r="I76" s="24" t="s">
        <v>121</v>
      </c>
      <c r="J76" s="24" t="s">
        <v>122</v>
      </c>
      <c r="K76" s="24" t="s">
        <v>84</v>
      </c>
    </row>
    <row r="77" spans="1:11" ht="15.75">
      <c r="A77" s="25" t="s">
        <v>100</v>
      </c>
      <c r="B77" s="26">
        <v>1076</v>
      </c>
      <c r="C77" s="24">
        <v>1109</v>
      </c>
      <c r="D77" s="24" t="s">
        <v>88</v>
      </c>
      <c r="E77" s="23">
        <v>3</v>
      </c>
      <c r="F77" s="23">
        <v>8</v>
      </c>
      <c r="G77" s="23">
        <f t="shared" si="4"/>
        <v>5</v>
      </c>
      <c r="H77" s="23">
        <f t="shared" si="5"/>
        <v>0.5</v>
      </c>
      <c r="I77" s="24" t="s">
        <v>118</v>
      </c>
      <c r="J77" s="24" t="s">
        <v>119</v>
      </c>
      <c r="K77" s="24" t="s">
        <v>86</v>
      </c>
    </row>
    <row r="78" spans="1:11" ht="15.75">
      <c r="A78" s="25" t="s">
        <v>100</v>
      </c>
      <c r="B78" s="26">
        <v>1077</v>
      </c>
      <c r="C78" s="24">
        <v>9822</v>
      </c>
      <c r="D78" s="24" t="s">
        <v>81</v>
      </c>
      <c r="E78" s="23">
        <v>58.3</v>
      </c>
      <c r="F78" s="23">
        <v>98.4</v>
      </c>
      <c r="G78" s="23">
        <f t="shared" si="4"/>
        <v>40.100000000000009</v>
      </c>
      <c r="H78" s="23">
        <f t="shared" si="5"/>
        <v>8.0200000000000014</v>
      </c>
      <c r="I78" s="24" t="s">
        <v>121</v>
      </c>
      <c r="J78" s="24" t="s">
        <v>122</v>
      </c>
      <c r="K78" s="24" t="s">
        <v>86</v>
      </c>
    </row>
    <row r="79" spans="1:11" ht="15.75">
      <c r="A79" s="25" t="s">
        <v>100</v>
      </c>
      <c r="B79" s="26">
        <v>1078</v>
      </c>
      <c r="C79" s="24">
        <v>2877</v>
      </c>
      <c r="D79" s="24" t="s">
        <v>83</v>
      </c>
      <c r="E79" s="23">
        <v>11.4</v>
      </c>
      <c r="F79" s="23">
        <v>16.3</v>
      </c>
      <c r="G79" s="23">
        <f t="shared" si="4"/>
        <v>4.9000000000000004</v>
      </c>
      <c r="H79" s="23">
        <f t="shared" si="5"/>
        <v>0.49000000000000005</v>
      </c>
      <c r="I79" s="24" t="s">
        <v>118</v>
      </c>
      <c r="J79" s="24" t="s">
        <v>119</v>
      </c>
      <c r="K79" s="24" t="s">
        <v>94</v>
      </c>
    </row>
    <row r="80" spans="1:11" ht="15.75">
      <c r="A80" s="25" t="s">
        <v>101</v>
      </c>
      <c r="B80" s="26">
        <v>1079</v>
      </c>
      <c r="C80" s="24">
        <v>2877</v>
      </c>
      <c r="D80" s="24" t="s">
        <v>83</v>
      </c>
      <c r="E80" s="23">
        <v>11.4</v>
      </c>
      <c r="F80" s="23">
        <v>16.3</v>
      </c>
      <c r="G80" s="23">
        <f t="shared" si="4"/>
        <v>4.9000000000000004</v>
      </c>
      <c r="H80" s="23">
        <f t="shared" si="5"/>
        <v>0.49000000000000005</v>
      </c>
      <c r="I80" s="24" t="s">
        <v>118</v>
      </c>
      <c r="J80" s="24" t="s">
        <v>119</v>
      </c>
      <c r="K80" s="24" t="s">
        <v>82</v>
      </c>
    </row>
    <row r="81" spans="1:11" ht="15.75">
      <c r="A81" s="25" t="s">
        <v>101</v>
      </c>
      <c r="B81" s="26">
        <v>1080</v>
      </c>
      <c r="C81" s="24">
        <v>4421</v>
      </c>
      <c r="D81" s="24" t="s">
        <v>90</v>
      </c>
      <c r="E81" s="23">
        <v>45</v>
      </c>
      <c r="F81" s="23">
        <v>87</v>
      </c>
      <c r="G81" s="23">
        <f t="shared" si="4"/>
        <v>42</v>
      </c>
      <c r="H81" s="23">
        <f t="shared" si="5"/>
        <v>8.4</v>
      </c>
      <c r="I81" s="24" t="s">
        <v>120</v>
      </c>
      <c r="J81" s="24" t="s">
        <v>13</v>
      </c>
      <c r="K81" s="24" t="s">
        <v>84</v>
      </c>
    </row>
    <row r="82" spans="1:11" ht="15.75">
      <c r="A82" s="25" t="s">
        <v>101</v>
      </c>
      <c r="B82" s="26">
        <v>1081</v>
      </c>
      <c r="C82" s="24">
        <v>6119</v>
      </c>
      <c r="D82" s="24" t="s">
        <v>96</v>
      </c>
      <c r="E82" s="23">
        <v>9</v>
      </c>
      <c r="F82" s="23">
        <v>14</v>
      </c>
      <c r="G82" s="23">
        <f t="shared" si="4"/>
        <v>5</v>
      </c>
      <c r="H82" s="23">
        <f t="shared" si="5"/>
        <v>0.5</v>
      </c>
      <c r="I82" s="24" t="s">
        <v>120</v>
      </c>
      <c r="J82" s="24" t="s">
        <v>13</v>
      </c>
      <c r="K82" s="24" t="s">
        <v>95</v>
      </c>
    </row>
    <row r="83" spans="1:11" ht="15.75">
      <c r="A83" s="25" t="s">
        <v>101</v>
      </c>
      <c r="B83" s="26">
        <v>1082</v>
      </c>
      <c r="C83" s="24">
        <v>1109</v>
      </c>
      <c r="D83" s="24" t="s">
        <v>88</v>
      </c>
      <c r="E83" s="23">
        <v>3</v>
      </c>
      <c r="F83" s="23">
        <v>8</v>
      </c>
      <c r="G83" s="23">
        <f t="shared" si="4"/>
        <v>5</v>
      </c>
      <c r="H83" s="23">
        <f t="shared" si="5"/>
        <v>0.5</v>
      </c>
      <c r="I83" s="24" t="s">
        <v>116</v>
      </c>
      <c r="J83" s="24" t="s">
        <v>117</v>
      </c>
      <c r="K83" s="24" t="s">
        <v>84</v>
      </c>
    </row>
    <row r="84" spans="1:11" ht="15.75">
      <c r="A84" s="25" t="s">
        <v>101</v>
      </c>
      <c r="B84" s="26">
        <v>1083</v>
      </c>
      <c r="C84" s="24">
        <v>1109</v>
      </c>
      <c r="D84" s="24" t="s">
        <v>88</v>
      </c>
      <c r="E84" s="23">
        <v>3</v>
      </c>
      <c r="F84" s="23">
        <v>8</v>
      </c>
      <c r="G84" s="23">
        <f t="shared" si="4"/>
        <v>5</v>
      </c>
      <c r="H84" s="23">
        <f t="shared" si="5"/>
        <v>0.5</v>
      </c>
      <c r="I84" s="24" t="s">
        <v>116</v>
      </c>
      <c r="J84" s="24" t="s">
        <v>117</v>
      </c>
      <c r="K84" s="24" t="s">
        <v>94</v>
      </c>
    </row>
    <row r="85" spans="1:11" ht="15.75">
      <c r="A85" s="25" t="s">
        <v>101</v>
      </c>
      <c r="B85" s="26">
        <v>1084</v>
      </c>
      <c r="C85" s="24">
        <v>6119</v>
      </c>
      <c r="D85" s="24" t="s">
        <v>96</v>
      </c>
      <c r="E85" s="23">
        <v>9</v>
      </c>
      <c r="F85" s="23">
        <v>14</v>
      </c>
      <c r="G85" s="23">
        <f t="shared" si="4"/>
        <v>5</v>
      </c>
      <c r="H85" s="23">
        <f t="shared" si="5"/>
        <v>0.5</v>
      </c>
      <c r="I85" s="24" t="s">
        <v>116</v>
      </c>
      <c r="J85" s="24" t="s">
        <v>117</v>
      </c>
      <c r="K85" s="24" t="s">
        <v>86</v>
      </c>
    </row>
    <row r="86" spans="1:11" ht="15.75">
      <c r="A86" s="25" t="s">
        <v>101</v>
      </c>
      <c r="B86" s="26">
        <v>1085</v>
      </c>
      <c r="C86" s="24">
        <v>9822</v>
      </c>
      <c r="D86" s="24" t="s">
        <v>81</v>
      </c>
      <c r="E86" s="23">
        <v>58.3</v>
      </c>
      <c r="F86" s="23">
        <v>98.4</v>
      </c>
      <c r="G86" s="23">
        <f t="shared" si="4"/>
        <v>40.100000000000009</v>
      </c>
      <c r="H86" s="23">
        <f t="shared" si="5"/>
        <v>8.0200000000000014</v>
      </c>
      <c r="I86" s="24" t="s">
        <v>120</v>
      </c>
      <c r="J86" s="24" t="s">
        <v>13</v>
      </c>
      <c r="K86" s="24" t="s">
        <v>94</v>
      </c>
    </row>
    <row r="87" spans="1:11" ht="15.75">
      <c r="A87" s="25" t="s">
        <v>101</v>
      </c>
      <c r="B87" s="26">
        <v>1086</v>
      </c>
      <c r="C87" s="24">
        <v>1109</v>
      </c>
      <c r="D87" s="24" t="s">
        <v>88</v>
      </c>
      <c r="E87" s="23">
        <v>3</v>
      </c>
      <c r="F87" s="23">
        <v>8</v>
      </c>
      <c r="G87" s="23">
        <f t="shared" si="4"/>
        <v>5</v>
      </c>
      <c r="H87" s="23">
        <f t="shared" si="5"/>
        <v>0.5</v>
      </c>
      <c r="I87" s="24" t="s">
        <v>121</v>
      </c>
      <c r="J87" s="24" t="s">
        <v>122</v>
      </c>
      <c r="K87" s="24" t="s">
        <v>86</v>
      </c>
    </row>
    <row r="88" spans="1:11" ht="15.75">
      <c r="A88" s="25" t="s">
        <v>101</v>
      </c>
      <c r="B88" s="26">
        <v>1087</v>
      </c>
      <c r="C88" s="24">
        <v>2499</v>
      </c>
      <c r="D88" s="24" t="s">
        <v>85</v>
      </c>
      <c r="E88" s="23">
        <v>6.2</v>
      </c>
      <c r="F88" s="23">
        <v>9.1999999999999993</v>
      </c>
      <c r="G88" s="23">
        <f t="shared" si="4"/>
        <v>2.9999999999999991</v>
      </c>
      <c r="H88" s="23">
        <f t="shared" si="5"/>
        <v>0.29999999999999993</v>
      </c>
      <c r="I88" s="24" t="s">
        <v>116</v>
      </c>
      <c r="J88" s="24" t="s">
        <v>117</v>
      </c>
      <c r="K88" s="24" t="s">
        <v>84</v>
      </c>
    </row>
    <row r="89" spans="1:11" ht="15.75">
      <c r="A89" s="25" t="s">
        <v>101</v>
      </c>
      <c r="B89" s="26">
        <v>1088</v>
      </c>
      <c r="C89" s="24">
        <v>2499</v>
      </c>
      <c r="D89" s="24" t="s">
        <v>85</v>
      </c>
      <c r="E89" s="23">
        <v>6.2</v>
      </c>
      <c r="F89" s="23">
        <v>9.1999999999999993</v>
      </c>
      <c r="G89" s="23">
        <f t="shared" si="4"/>
        <v>2.9999999999999991</v>
      </c>
      <c r="H89" s="23">
        <f t="shared" si="5"/>
        <v>0.29999999999999993</v>
      </c>
      <c r="I89" s="24" t="s">
        <v>116</v>
      </c>
      <c r="J89" s="24" t="s">
        <v>117</v>
      </c>
      <c r="K89" s="24" t="s">
        <v>82</v>
      </c>
    </row>
    <row r="90" spans="1:11" ht="15.75">
      <c r="A90" s="25" t="s">
        <v>101</v>
      </c>
      <c r="B90" s="26">
        <v>1089</v>
      </c>
      <c r="C90" s="24">
        <v>6119</v>
      </c>
      <c r="D90" s="24" t="s">
        <v>96</v>
      </c>
      <c r="E90" s="23">
        <v>9</v>
      </c>
      <c r="F90" s="23">
        <v>14</v>
      </c>
      <c r="G90" s="23">
        <f t="shared" si="4"/>
        <v>5</v>
      </c>
      <c r="H90" s="23">
        <f t="shared" si="5"/>
        <v>0.5</v>
      </c>
      <c r="I90" s="24" t="s">
        <v>120</v>
      </c>
      <c r="J90" s="24" t="s">
        <v>13</v>
      </c>
      <c r="K90" s="24" t="s">
        <v>94</v>
      </c>
    </row>
    <row r="91" spans="1:11" ht="15.75">
      <c r="A91" s="25" t="s">
        <v>101</v>
      </c>
      <c r="B91" s="26">
        <v>1090</v>
      </c>
      <c r="C91" s="24">
        <v>2877</v>
      </c>
      <c r="D91" s="24" t="s">
        <v>83</v>
      </c>
      <c r="E91" s="23">
        <v>11.4</v>
      </c>
      <c r="F91" s="23">
        <v>16.3</v>
      </c>
      <c r="G91" s="23">
        <f t="shared" si="4"/>
        <v>4.9000000000000004</v>
      </c>
      <c r="H91" s="23">
        <f t="shared" si="5"/>
        <v>0.49000000000000005</v>
      </c>
      <c r="I91" s="24" t="s">
        <v>116</v>
      </c>
      <c r="J91" s="24" t="s">
        <v>117</v>
      </c>
      <c r="K91" s="24" t="s">
        <v>84</v>
      </c>
    </row>
    <row r="92" spans="1:11" ht="15.75">
      <c r="A92" s="25" t="s">
        <v>101</v>
      </c>
      <c r="B92" s="26">
        <v>1091</v>
      </c>
      <c r="C92" s="24">
        <v>2877</v>
      </c>
      <c r="D92" s="24" t="s">
        <v>83</v>
      </c>
      <c r="E92" s="23">
        <v>11.4</v>
      </c>
      <c r="F92" s="23">
        <v>16.3</v>
      </c>
      <c r="G92" s="23">
        <f t="shared" si="4"/>
        <v>4.9000000000000004</v>
      </c>
      <c r="H92" s="23">
        <f t="shared" si="5"/>
        <v>0.49000000000000005</v>
      </c>
      <c r="I92" s="24" t="s">
        <v>121</v>
      </c>
      <c r="J92" s="24" t="s">
        <v>122</v>
      </c>
      <c r="K92" s="24" t="s">
        <v>94</v>
      </c>
    </row>
    <row r="93" spans="1:11" ht="15.75">
      <c r="A93" s="25" t="s">
        <v>101</v>
      </c>
      <c r="B93" s="26">
        <v>1092</v>
      </c>
      <c r="C93" s="24">
        <v>2877</v>
      </c>
      <c r="D93" s="24" t="s">
        <v>83</v>
      </c>
      <c r="E93" s="23">
        <v>11.4</v>
      </c>
      <c r="F93" s="23">
        <v>16.3</v>
      </c>
      <c r="G93" s="23">
        <f t="shared" si="4"/>
        <v>4.9000000000000004</v>
      </c>
      <c r="H93" s="23">
        <f t="shared" si="5"/>
        <v>0.49000000000000005</v>
      </c>
      <c r="I93" s="24" t="s">
        <v>120</v>
      </c>
      <c r="J93" s="24" t="s">
        <v>13</v>
      </c>
      <c r="K93" s="24" t="s">
        <v>84</v>
      </c>
    </row>
    <row r="94" spans="1:11" ht="15.75">
      <c r="A94" s="25" t="s">
        <v>101</v>
      </c>
      <c r="B94" s="26">
        <v>1093</v>
      </c>
      <c r="C94" s="24">
        <v>6119</v>
      </c>
      <c r="D94" s="24" t="s">
        <v>96</v>
      </c>
      <c r="E94" s="23">
        <v>9</v>
      </c>
      <c r="F94" s="23">
        <v>14</v>
      </c>
      <c r="G94" s="23">
        <f t="shared" si="4"/>
        <v>5</v>
      </c>
      <c r="H94" s="23">
        <f t="shared" si="5"/>
        <v>0.5</v>
      </c>
      <c r="I94" s="24" t="s">
        <v>118</v>
      </c>
      <c r="J94" s="24" t="s">
        <v>119</v>
      </c>
      <c r="K94" s="24" t="s">
        <v>86</v>
      </c>
    </row>
    <row r="95" spans="1:11" ht="15.75">
      <c r="A95" s="25" t="s">
        <v>101</v>
      </c>
      <c r="B95" s="26">
        <v>1094</v>
      </c>
      <c r="C95" s="24">
        <v>6119</v>
      </c>
      <c r="D95" s="24" t="s">
        <v>96</v>
      </c>
      <c r="E95" s="23">
        <v>9</v>
      </c>
      <c r="F95" s="23">
        <v>14</v>
      </c>
      <c r="G95" s="23">
        <f t="shared" si="4"/>
        <v>5</v>
      </c>
      <c r="H95" s="23">
        <f t="shared" si="5"/>
        <v>0.5</v>
      </c>
      <c r="I95" s="24" t="s">
        <v>120</v>
      </c>
      <c r="J95" s="24" t="s">
        <v>13</v>
      </c>
      <c r="K95" s="24" t="s">
        <v>84</v>
      </c>
    </row>
    <row r="96" spans="1:11" ht="15.75">
      <c r="A96" s="25" t="s">
        <v>101</v>
      </c>
      <c r="B96" s="26">
        <v>1095</v>
      </c>
      <c r="C96" s="24">
        <v>2499</v>
      </c>
      <c r="D96" s="24" t="s">
        <v>85</v>
      </c>
      <c r="E96" s="23">
        <v>6.2</v>
      </c>
      <c r="F96" s="23">
        <v>9.1999999999999993</v>
      </c>
      <c r="G96" s="23">
        <f t="shared" si="4"/>
        <v>2.9999999999999991</v>
      </c>
      <c r="H96" s="23">
        <f t="shared" si="5"/>
        <v>0.29999999999999993</v>
      </c>
      <c r="I96" s="24" t="s">
        <v>121</v>
      </c>
      <c r="J96" s="24" t="s">
        <v>122</v>
      </c>
      <c r="K96" s="24" t="s">
        <v>86</v>
      </c>
    </row>
    <row r="97" spans="1:11" ht="15.75">
      <c r="A97" s="25" t="s">
        <v>101</v>
      </c>
      <c r="B97" s="26">
        <v>1096</v>
      </c>
      <c r="C97" s="24">
        <v>6119</v>
      </c>
      <c r="D97" s="24" t="s">
        <v>96</v>
      </c>
      <c r="E97" s="23">
        <v>9</v>
      </c>
      <c r="F97" s="23">
        <v>14</v>
      </c>
      <c r="G97" s="23">
        <f t="shared" si="4"/>
        <v>5</v>
      </c>
      <c r="H97" s="23">
        <f t="shared" si="5"/>
        <v>0.5</v>
      </c>
      <c r="I97" s="24" t="s">
        <v>120</v>
      </c>
      <c r="J97" s="24" t="s">
        <v>13</v>
      </c>
      <c r="K97" s="24" t="s">
        <v>86</v>
      </c>
    </row>
    <row r="98" spans="1:11" ht="15.75">
      <c r="A98" s="25" t="s">
        <v>101</v>
      </c>
      <c r="B98" s="26">
        <v>1097</v>
      </c>
      <c r="C98" s="24">
        <v>9212</v>
      </c>
      <c r="D98" s="24" t="s">
        <v>91</v>
      </c>
      <c r="E98" s="23">
        <v>4</v>
      </c>
      <c r="F98" s="23">
        <v>7</v>
      </c>
      <c r="G98" s="23">
        <f t="shared" ref="G98:G129" si="6">F98-E98</f>
        <v>3</v>
      </c>
      <c r="H98" s="23">
        <f t="shared" ref="H98:H129" si="7">IF(F98&gt;50,G98*0.2,G98*0.1)</f>
        <v>0.30000000000000004</v>
      </c>
      <c r="I98" s="24" t="s">
        <v>121</v>
      </c>
      <c r="J98" s="24" t="s">
        <v>122</v>
      </c>
      <c r="K98" s="24" t="s">
        <v>94</v>
      </c>
    </row>
    <row r="99" spans="1:11" ht="15.75">
      <c r="A99" s="25" t="s">
        <v>101</v>
      </c>
      <c r="B99" s="26">
        <v>1098</v>
      </c>
      <c r="C99" s="24">
        <v>2877</v>
      </c>
      <c r="D99" s="24" t="s">
        <v>83</v>
      </c>
      <c r="E99" s="23">
        <v>11.4</v>
      </c>
      <c r="F99" s="23">
        <v>16.3</v>
      </c>
      <c r="G99" s="23">
        <f t="shared" si="6"/>
        <v>4.9000000000000004</v>
      </c>
      <c r="H99" s="23">
        <f t="shared" si="7"/>
        <v>0.49000000000000005</v>
      </c>
      <c r="I99" s="24" t="s">
        <v>118</v>
      </c>
      <c r="J99" s="24" t="s">
        <v>119</v>
      </c>
      <c r="K99" s="24" t="s">
        <v>82</v>
      </c>
    </row>
    <row r="100" spans="1:11" ht="15.75">
      <c r="A100" s="25" t="s">
        <v>102</v>
      </c>
      <c r="B100" s="26">
        <v>1099</v>
      </c>
      <c r="C100" s="24">
        <v>2877</v>
      </c>
      <c r="D100" s="24" t="s">
        <v>83</v>
      </c>
      <c r="E100" s="23">
        <v>11.4</v>
      </c>
      <c r="F100" s="23">
        <v>16.3</v>
      </c>
      <c r="G100" s="23">
        <f t="shared" si="6"/>
        <v>4.9000000000000004</v>
      </c>
      <c r="H100" s="23">
        <f t="shared" si="7"/>
        <v>0.49000000000000005</v>
      </c>
      <c r="I100" s="24" t="s">
        <v>120</v>
      </c>
      <c r="J100" s="24" t="s">
        <v>13</v>
      </c>
      <c r="K100" s="24" t="s">
        <v>84</v>
      </c>
    </row>
    <row r="101" spans="1:11" ht="15.75">
      <c r="A101" s="25" t="s">
        <v>102</v>
      </c>
      <c r="B101" s="26">
        <v>1100</v>
      </c>
      <c r="C101" s="24">
        <v>6119</v>
      </c>
      <c r="D101" s="24" t="s">
        <v>96</v>
      </c>
      <c r="E101" s="23">
        <v>9</v>
      </c>
      <c r="F101" s="23">
        <v>14</v>
      </c>
      <c r="G101" s="23">
        <f t="shared" si="6"/>
        <v>5</v>
      </c>
      <c r="H101" s="23">
        <f t="shared" si="7"/>
        <v>0.5</v>
      </c>
      <c r="I101" s="24" t="s">
        <v>116</v>
      </c>
      <c r="J101" s="24" t="s">
        <v>117</v>
      </c>
      <c r="K101" s="24" t="s">
        <v>95</v>
      </c>
    </row>
    <row r="102" spans="1:11" ht="15.75">
      <c r="A102" s="25" t="s">
        <v>102</v>
      </c>
      <c r="B102" s="26">
        <v>1101</v>
      </c>
      <c r="C102" s="24">
        <v>2499</v>
      </c>
      <c r="D102" s="24" t="s">
        <v>85</v>
      </c>
      <c r="E102" s="23">
        <v>6.2</v>
      </c>
      <c r="F102" s="23">
        <v>9.1999999999999993</v>
      </c>
      <c r="G102" s="23">
        <f t="shared" si="6"/>
        <v>2.9999999999999991</v>
      </c>
      <c r="H102" s="23">
        <f t="shared" si="7"/>
        <v>0.29999999999999993</v>
      </c>
      <c r="I102" s="24" t="s">
        <v>120</v>
      </c>
      <c r="J102" s="24" t="s">
        <v>13</v>
      </c>
      <c r="K102" s="24" t="s">
        <v>84</v>
      </c>
    </row>
    <row r="103" spans="1:11" ht="15.75">
      <c r="A103" s="25" t="s">
        <v>102</v>
      </c>
      <c r="B103" s="26">
        <v>1102</v>
      </c>
      <c r="C103" s="24">
        <v>2242</v>
      </c>
      <c r="D103" s="24" t="s">
        <v>93</v>
      </c>
      <c r="E103" s="23">
        <v>60</v>
      </c>
      <c r="F103" s="23">
        <v>124</v>
      </c>
      <c r="G103" s="23">
        <f t="shared" si="6"/>
        <v>64</v>
      </c>
      <c r="H103" s="23">
        <f t="shared" si="7"/>
        <v>12.8</v>
      </c>
      <c r="I103" s="24" t="s">
        <v>118</v>
      </c>
      <c r="J103" s="24" t="s">
        <v>119</v>
      </c>
      <c r="K103" s="24" t="s">
        <v>94</v>
      </c>
    </row>
    <row r="104" spans="1:11" ht="15.75">
      <c r="A104" s="25" t="s">
        <v>102</v>
      </c>
      <c r="B104" s="26">
        <v>1103</v>
      </c>
      <c r="C104" s="24">
        <v>2877</v>
      </c>
      <c r="D104" s="24" t="s">
        <v>83</v>
      </c>
      <c r="E104" s="23">
        <v>11.4</v>
      </c>
      <c r="F104" s="23">
        <v>16.3</v>
      </c>
      <c r="G104" s="23">
        <f t="shared" si="6"/>
        <v>4.9000000000000004</v>
      </c>
      <c r="H104" s="23">
        <f t="shared" si="7"/>
        <v>0.49000000000000005</v>
      </c>
      <c r="I104" s="24" t="s">
        <v>118</v>
      </c>
      <c r="J104" s="24" t="s">
        <v>119</v>
      </c>
      <c r="K104" s="24" t="s">
        <v>86</v>
      </c>
    </row>
    <row r="105" spans="1:11" ht="15.75">
      <c r="A105" s="25" t="s">
        <v>102</v>
      </c>
      <c r="B105" s="26">
        <v>1104</v>
      </c>
      <c r="C105" s="24">
        <v>2877</v>
      </c>
      <c r="D105" s="24" t="s">
        <v>83</v>
      </c>
      <c r="E105" s="23">
        <v>11.4</v>
      </c>
      <c r="F105" s="23">
        <v>16.3</v>
      </c>
      <c r="G105" s="23">
        <f t="shared" si="6"/>
        <v>4.9000000000000004</v>
      </c>
      <c r="H105" s="23">
        <f t="shared" si="7"/>
        <v>0.49000000000000005</v>
      </c>
      <c r="I105" s="24" t="s">
        <v>120</v>
      </c>
      <c r="J105" s="24" t="s">
        <v>13</v>
      </c>
      <c r="K105" s="24" t="s">
        <v>94</v>
      </c>
    </row>
    <row r="106" spans="1:11" ht="15.75">
      <c r="A106" s="25" t="s">
        <v>102</v>
      </c>
      <c r="B106" s="26">
        <v>1105</v>
      </c>
      <c r="C106" s="24">
        <v>2499</v>
      </c>
      <c r="D106" s="24" t="s">
        <v>85</v>
      </c>
      <c r="E106" s="23">
        <v>6.2</v>
      </c>
      <c r="F106" s="23">
        <v>9.1999999999999993</v>
      </c>
      <c r="G106" s="23">
        <f t="shared" si="6"/>
        <v>2.9999999999999991</v>
      </c>
      <c r="H106" s="23">
        <f t="shared" si="7"/>
        <v>0.29999999999999993</v>
      </c>
      <c r="I106" s="24" t="s">
        <v>118</v>
      </c>
      <c r="J106" s="24" t="s">
        <v>119</v>
      </c>
      <c r="K106" s="24" t="s">
        <v>86</v>
      </c>
    </row>
    <row r="107" spans="1:11" ht="15.75">
      <c r="A107" s="25" t="s">
        <v>102</v>
      </c>
      <c r="B107" s="26">
        <v>1106</v>
      </c>
      <c r="C107" s="24">
        <v>9822</v>
      </c>
      <c r="D107" s="24" t="s">
        <v>81</v>
      </c>
      <c r="E107" s="23">
        <v>58.3</v>
      </c>
      <c r="F107" s="23">
        <v>98.4</v>
      </c>
      <c r="G107" s="23">
        <f t="shared" si="6"/>
        <v>40.100000000000009</v>
      </c>
      <c r="H107" s="23">
        <f t="shared" si="7"/>
        <v>8.0200000000000014</v>
      </c>
      <c r="I107" s="24" t="s">
        <v>118</v>
      </c>
      <c r="J107" s="24" t="s">
        <v>119</v>
      </c>
      <c r="K107" s="24" t="s">
        <v>84</v>
      </c>
    </row>
    <row r="108" spans="1:11" ht="15.75">
      <c r="A108" s="25" t="s">
        <v>102</v>
      </c>
      <c r="B108" s="26">
        <v>1107</v>
      </c>
      <c r="C108" s="24">
        <v>1109</v>
      </c>
      <c r="D108" s="24" t="s">
        <v>88</v>
      </c>
      <c r="E108" s="23">
        <v>3</v>
      </c>
      <c r="F108" s="23">
        <v>8</v>
      </c>
      <c r="G108" s="23">
        <f t="shared" si="6"/>
        <v>5</v>
      </c>
      <c r="H108" s="23">
        <f t="shared" si="7"/>
        <v>0.5</v>
      </c>
      <c r="I108" s="24" t="s">
        <v>121</v>
      </c>
      <c r="J108" s="24" t="s">
        <v>122</v>
      </c>
      <c r="K108" s="24" t="s">
        <v>82</v>
      </c>
    </row>
    <row r="109" spans="1:11" ht="15.75">
      <c r="A109" s="25" t="s">
        <v>102</v>
      </c>
      <c r="B109" s="26">
        <v>1108</v>
      </c>
      <c r="C109" s="24">
        <v>9822</v>
      </c>
      <c r="D109" s="24" t="s">
        <v>81</v>
      </c>
      <c r="E109" s="23">
        <v>58.3</v>
      </c>
      <c r="F109" s="23">
        <v>98.4</v>
      </c>
      <c r="G109" s="23">
        <f t="shared" si="6"/>
        <v>40.100000000000009</v>
      </c>
      <c r="H109" s="23">
        <f t="shared" si="7"/>
        <v>8.0200000000000014</v>
      </c>
      <c r="I109" s="24" t="s">
        <v>120</v>
      </c>
      <c r="J109" s="24" t="s">
        <v>13</v>
      </c>
      <c r="K109" s="24" t="s">
        <v>94</v>
      </c>
    </row>
    <row r="110" spans="1:11" ht="15.75">
      <c r="A110" s="25" t="s">
        <v>102</v>
      </c>
      <c r="B110" s="26">
        <v>1109</v>
      </c>
      <c r="C110" s="24">
        <v>8722</v>
      </c>
      <c r="D110" s="24" t="s">
        <v>87</v>
      </c>
      <c r="E110" s="23">
        <v>344</v>
      </c>
      <c r="F110" s="23">
        <v>502</v>
      </c>
      <c r="G110" s="23">
        <f t="shared" si="6"/>
        <v>158</v>
      </c>
      <c r="H110" s="23">
        <f t="shared" si="7"/>
        <v>31.6</v>
      </c>
      <c r="I110" s="24" t="s">
        <v>118</v>
      </c>
      <c r="J110" s="24" t="s">
        <v>119</v>
      </c>
      <c r="K110" s="24" t="s">
        <v>84</v>
      </c>
    </row>
    <row r="111" spans="1:11" ht="15.75">
      <c r="A111" s="25" t="s">
        <v>102</v>
      </c>
      <c r="B111" s="26">
        <v>1110</v>
      </c>
      <c r="C111" s="24">
        <v>8722</v>
      </c>
      <c r="D111" s="24" t="s">
        <v>87</v>
      </c>
      <c r="E111" s="23">
        <v>344</v>
      </c>
      <c r="F111" s="23">
        <v>502</v>
      </c>
      <c r="G111" s="23">
        <f t="shared" si="6"/>
        <v>158</v>
      </c>
      <c r="H111" s="23">
        <f t="shared" si="7"/>
        <v>31.6</v>
      </c>
      <c r="I111" s="24" t="s">
        <v>121</v>
      </c>
      <c r="J111" s="24" t="s">
        <v>122</v>
      </c>
      <c r="K111" s="24" t="s">
        <v>94</v>
      </c>
    </row>
    <row r="112" spans="1:11" ht="15.75">
      <c r="A112" s="25" t="s">
        <v>102</v>
      </c>
      <c r="B112" s="26">
        <v>1111</v>
      </c>
      <c r="C112" s="24">
        <v>6622</v>
      </c>
      <c r="D112" s="24" t="s">
        <v>98</v>
      </c>
      <c r="E112" s="23">
        <v>42</v>
      </c>
      <c r="F112" s="23">
        <v>77</v>
      </c>
      <c r="G112" s="23">
        <f t="shared" si="6"/>
        <v>35</v>
      </c>
      <c r="H112" s="23">
        <f t="shared" si="7"/>
        <v>7</v>
      </c>
      <c r="I112" s="24" t="s">
        <v>121</v>
      </c>
      <c r="J112" s="24" t="s">
        <v>122</v>
      </c>
      <c r="K112" s="24" t="s">
        <v>84</v>
      </c>
    </row>
    <row r="113" spans="1:11" ht="15.75">
      <c r="A113" s="25" t="s">
        <v>102</v>
      </c>
      <c r="B113" s="26">
        <v>1112</v>
      </c>
      <c r="C113" s="24">
        <v>6622</v>
      </c>
      <c r="D113" s="24" t="s">
        <v>98</v>
      </c>
      <c r="E113" s="23">
        <v>42</v>
      </c>
      <c r="F113" s="23">
        <v>77</v>
      </c>
      <c r="G113" s="23">
        <f t="shared" si="6"/>
        <v>35</v>
      </c>
      <c r="H113" s="23">
        <f t="shared" si="7"/>
        <v>7</v>
      </c>
      <c r="I113" s="24" t="s">
        <v>120</v>
      </c>
      <c r="J113" s="24" t="s">
        <v>13</v>
      </c>
      <c r="K113" s="24" t="s">
        <v>86</v>
      </c>
    </row>
    <row r="114" spans="1:11" ht="15.75">
      <c r="A114" s="25" t="s">
        <v>102</v>
      </c>
      <c r="B114" s="26">
        <v>1113</v>
      </c>
      <c r="C114" s="24">
        <v>9822</v>
      </c>
      <c r="D114" s="24" t="s">
        <v>81</v>
      </c>
      <c r="E114" s="23">
        <v>58.3</v>
      </c>
      <c r="F114" s="23">
        <v>98.4</v>
      </c>
      <c r="G114" s="23">
        <f t="shared" si="6"/>
        <v>40.100000000000009</v>
      </c>
      <c r="H114" s="23">
        <f t="shared" si="7"/>
        <v>8.0200000000000014</v>
      </c>
      <c r="I114" s="24" t="s">
        <v>116</v>
      </c>
      <c r="J114" s="24" t="s">
        <v>117</v>
      </c>
      <c r="K114" s="24" t="s">
        <v>84</v>
      </c>
    </row>
    <row r="115" spans="1:11" ht="15.75">
      <c r="A115" s="25" t="s">
        <v>102</v>
      </c>
      <c r="B115" s="26">
        <v>1114</v>
      </c>
      <c r="C115" s="24">
        <v>2242</v>
      </c>
      <c r="D115" s="24" t="s">
        <v>93</v>
      </c>
      <c r="E115" s="23">
        <v>60</v>
      </c>
      <c r="F115" s="23">
        <v>124</v>
      </c>
      <c r="G115" s="23">
        <f t="shared" si="6"/>
        <v>64</v>
      </c>
      <c r="H115" s="23">
        <f t="shared" si="7"/>
        <v>12.8</v>
      </c>
      <c r="I115" s="24" t="s">
        <v>118</v>
      </c>
      <c r="J115" s="24" t="s">
        <v>119</v>
      </c>
      <c r="K115" s="24" t="s">
        <v>86</v>
      </c>
    </row>
    <row r="116" spans="1:11" ht="15.75">
      <c r="A116" s="25" t="s">
        <v>102</v>
      </c>
      <c r="B116" s="26">
        <v>1115</v>
      </c>
      <c r="C116" s="24">
        <v>8722</v>
      </c>
      <c r="D116" s="24" t="s">
        <v>87</v>
      </c>
      <c r="E116" s="23">
        <v>344</v>
      </c>
      <c r="F116" s="23">
        <v>502</v>
      </c>
      <c r="G116" s="23">
        <f t="shared" si="6"/>
        <v>158</v>
      </c>
      <c r="H116" s="23">
        <f t="shared" si="7"/>
        <v>31.6</v>
      </c>
      <c r="I116" s="24" t="s">
        <v>116</v>
      </c>
      <c r="J116" s="24" t="s">
        <v>117</v>
      </c>
      <c r="K116" s="24" t="s">
        <v>86</v>
      </c>
    </row>
    <row r="117" spans="1:11" ht="15.75">
      <c r="A117" s="25" t="s">
        <v>102</v>
      </c>
      <c r="B117" s="26">
        <v>1116</v>
      </c>
      <c r="C117" s="24">
        <v>6622</v>
      </c>
      <c r="D117" s="24" t="s">
        <v>98</v>
      </c>
      <c r="E117" s="23">
        <v>42</v>
      </c>
      <c r="F117" s="23">
        <v>77</v>
      </c>
      <c r="G117" s="23">
        <f t="shared" si="6"/>
        <v>35</v>
      </c>
      <c r="H117" s="23">
        <f t="shared" si="7"/>
        <v>7</v>
      </c>
      <c r="I117" s="24" t="s">
        <v>120</v>
      </c>
      <c r="J117" s="24" t="s">
        <v>13</v>
      </c>
      <c r="K117" s="24" t="s">
        <v>94</v>
      </c>
    </row>
    <row r="118" spans="1:11" ht="15.75">
      <c r="A118" s="25" t="s">
        <v>102</v>
      </c>
      <c r="B118" s="26">
        <v>1117</v>
      </c>
      <c r="C118" s="24">
        <v>8722</v>
      </c>
      <c r="D118" s="24" t="s">
        <v>87</v>
      </c>
      <c r="E118" s="23">
        <v>344</v>
      </c>
      <c r="F118" s="23">
        <v>502</v>
      </c>
      <c r="G118" s="23">
        <f t="shared" si="6"/>
        <v>158</v>
      </c>
      <c r="H118" s="23">
        <f t="shared" si="7"/>
        <v>31.6</v>
      </c>
      <c r="I118" s="24" t="s">
        <v>121</v>
      </c>
      <c r="J118" s="24" t="s">
        <v>122</v>
      </c>
      <c r="K118" s="24" t="s">
        <v>82</v>
      </c>
    </row>
    <row r="119" spans="1:11" ht="15.75">
      <c r="A119" s="25" t="s">
        <v>102</v>
      </c>
      <c r="B119" s="26">
        <v>1118</v>
      </c>
      <c r="C119" s="24">
        <v>9822</v>
      </c>
      <c r="D119" s="24" t="s">
        <v>81</v>
      </c>
      <c r="E119" s="23">
        <v>58.3</v>
      </c>
      <c r="F119" s="23">
        <v>98.4</v>
      </c>
      <c r="G119" s="23">
        <f t="shared" si="6"/>
        <v>40.100000000000009</v>
      </c>
      <c r="H119" s="23">
        <f t="shared" si="7"/>
        <v>8.0200000000000014</v>
      </c>
      <c r="I119" s="24" t="s">
        <v>118</v>
      </c>
      <c r="J119" s="24" t="s">
        <v>119</v>
      </c>
      <c r="K119" s="24" t="s">
        <v>84</v>
      </c>
    </row>
    <row r="120" spans="1:11" ht="15.75">
      <c r="A120" s="25" t="s">
        <v>102</v>
      </c>
      <c r="B120" s="26">
        <v>1119</v>
      </c>
      <c r="C120" s="24">
        <v>2242</v>
      </c>
      <c r="D120" s="24" t="s">
        <v>93</v>
      </c>
      <c r="E120" s="23">
        <v>60</v>
      </c>
      <c r="F120" s="23">
        <v>124</v>
      </c>
      <c r="G120" s="23">
        <f t="shared" si="6"/>
        <v>64</v>
      </c>
      <c r="H120" s="23">
        <f t="shared" si="7"/>
        <v>12.8</v>
      </c>
      <c r="I120" s="24" t="s">
        <v>116</v>
      </c>
      <c r="J120" s="24" t="s">
        <v>117</v>
      </c>
      <c r="K120" s="24" t="s">
        <v>95</v>
      </c>
    </row>
    <row r="121" spans="1:11" ht="15.75">
      <c r="A121" s="25" t="s">
        <v>102</v>
      </c>
      <c r="B121" s="26">
        <v>1120</v>
      </c>
      <c r="C121" s="24">
        <v>2242</v>
      </c>
      <c r="D121" s="24" t="s">
        <v>93</v>
      </c>
      <c r="E121" s="23">
        <v>60</v>
      </c>
      <c r="F121" s="23">
        <v>124</v>
      </c>
      <c r="G121" s="23">
        <f t="shared" si="6"/>
        <v>64</v>
      </c>
      <c r="H121" s="23">
        <f t="shared" si="7"/>
        <v>12.8</v>
      </c>
      <c r="I121" s="24" t="s">
        <v>120</v>
      </c>
      <c r="J121" s="24" t="s">
        <v>13</v>
      </c>
      <c r="K121" s="24" t="s">
        <v>84</v>
      </c>
    </row>
    <row r="122" spans="1:11" ht="15.75">
      <c r="A122" s="25" t="s">
        <v>102</v>
      </c>
      <c r="B122" s="26">
        <v>1121</v>
      </c>
      <c r="C122" s="24">
        <v>4421</v>
      </c>
      <c r="D122" s="24" t="s">
        <v>90</v>
      </c>
      <c r="E122" s="23">
        <v>45</v>
      </c>
      <c r="F122" s="23">
        <v>87</v>
      </c>
      <c r="G122" s="23">
        <f t="shared" si="6"/>
        <v>42</v>
      </c>
      <c r="H122" s="23">
        <f t="shared" si="7"/>
        <v>8.4</v>
      </c>
      <c r="I122" s="24" t="s">
        <v>120</v>
      </c>
      <c r="J122" s="24" t="s">
        <v>13</v>
      </c>
      <c r="K122" s="24" t="s">
        <v>94</v>
      </c>
    </row>
    <row r="123" spans="1:11" ht="15.75">
      <c r="A123" s="25" t="s">
        <v>102</v>
      </c>
      <c r="B123" s="26">
        <v>1122</v>
      </c>
      <c r="C123" s="24">
        <v>8722</v>
      </c>
      <c r="D123" s="24" t="s">
        <v>87</v>
      </c>
      <c r="E123" s="23">
        <v>344</v>
      </c>
      <c r="F123" s="23">
        <v>502</v>
      </c>
      <c r="G123" s="23">
        <f t="shared" si="6"/>
        <v>158</v>
      </c>
      <c r="H123" s="23">
        <f t="shared" si="7"/>
        <v>31.6</v>
      </c>
      <c r="I123" s="24" t="s">
        <v>120</v>
      </c>
      <c r="J123" s="24" t="s">
        <v>13</v>
      </c>
      <c r="K123" s="24" t="s">
        <v>86</v>
      </c>
    </row>
    <row r="124" spans="1:11" ht="15.75">
      <c r="A124" s="25" t="s">
        <v>102</v>
      </c>
      <c r="B124" s="26">
        <v>1123</v>
      </c>
      <c r="C124" s="24">
        <v>9822</v>
      </c>
      <c r="D124" s="24" t="s">
        <v>81</v>
      </c>
      <c r="E124" s="23">
        <v>58.3</v>
      </c>
      <c r="F124" s="23">
        <v>98.4</v>
      </c>
      <c r="G124" s="23">
        <f t="shared" si="6"/>
        <v>40.100000000000009</v>
      </c>
      <c r="H124" s="23">
        <f t="shared" si="7"/>
        <v>8.0200000000000014</v>
      </c>
      <c r="I124" s="24" t="s">
        <v>120</v>
      </c>
      <c r="J124" s="24" t="s">
        <v>13</v>
      </c>
      <c r="K124" s="24" t="s">
        <v>94</v>
      </c>
    </row>
    <row r="125" spans="1:11" ht="15.75">
      <c r="A125" s="25" t="s">
        <v>102</v>
      </c>
      <c r="B125" s="26">
        <v>1124</v>
      </c>
      <c r="C125" s="24">
        <v>4421</v>
      </c>
      <c r="D125" s="24" t="s">
        <v>90</v>
      </c>
      <c r="E125" s="23">
        <v>45</v>
      </c>
      <c r="F125" s="23">
        <v>87</v>
      </c>
      <c r="G125" s="23">
        <f t="shared" si="6"/>
        <v>42</v>
      </c>
      <c r="H125" s="23">
        <f t="shared" si="7"/>
        <v>8.4</v>
      </c>
      <c r="I125" s="24" t="s">
        <v>120</v>
      </c>
      <c r="J125" s="24" t="s">
        <v>13</v>
      </c>
      <c r="K125" s="24" t="s">
        <v>86</v>
      </c>
    </row>
    <row r="126" spans="1:11" ht="15.75">
      <c r="A126" s="25" t="s">
        <v>103</v>
      </c>
      <c r="B126" s="26">
        <v>1125</v>
      </c>
      <c r="C126" s="24">
        <v>2242</v>
      </c>
      <c r="D126" s="24" t="s">
        <v>93</v>
      </c>
      <c r="E126" s="23">
        <v>60</v>
      </c>
      <c r="F126" s="23">
        <v>124</v>
      </c>
      <c r="G126" s="23">
        <f t="shared" si="6"/>
        <v>64</v>
      </c>
      <c r="H126" s="23">
        <f t="shared" si="7"/>
        <v>12.8</v>
      </c>
      <c r="I126" s="24" t="s">
        <v>120</v>
      </c>
      <c r="J126" s="24" t="s">
        <v>13</v>
      </c>
      <c r="K126" s="24" t="s">
        <v>84</v>
      </c>
    </row>
    <row r="127" spans="1:11" ht="15.75">
      <c r="A127" s="25" t="s">
        <v>103</v>
      </c>
      <c r="B127" s="26">
        <v>1126</v>
      </c>
      <c r="C127" s="24">
        <v>9212</v>
      </c>
      <c r="D127" s="24" t="s">
        <v>91</v>
      </c>
      <c r="E127" s="23">
        <v>4</v>
      </c>
      <c r="F127" s="23">
        <v>7</v>
      </c>
      <c r="G127" s="23">
        <f t="shared" si="6"/>
        <v>3</v>
      </c>
      <c r="H127" s="23">
        <f t="shared" si="7"/>
        <v>0.30000000000000004</v>
      </c>
      <c r="I127" s="24" t="s">
        <v>120</v>
      </c>
      <c r="J127" s="24" t="s">
        <v>13</v>
      </c>
      <c r="K127" s="24" t="s">
        <v>82</v>
      </c>
    </row>
    <row r="128" spans="1:11" ht="15.75">
      <c r="A128" s="25" t="s">
        <v>103</v>
      </c>
      <c r="B128" s="26">
        <v>1127</v>
      </c>
      <c r="C128" s="24">
        <v>8722</v>
      </c>
      <c r="D128" s="24" t="s">
        <v>87</v>
      </c>
      <c r="E128" s="23">
        <v>344</v>
      </c>
      <c r="F128" s="23">
        <v>502</v>
      </c>
      <c r="G128" s="23">
        <f t="shared" si="6"/>
        <v>158</v>
      </c>
      <c r="H128" s="23">
        <f t="shared" si="7"/>
        <v>31.6</v>
      </c>
      <c r="I128" s="24" t="s">
        <v>116</v>
      </c>
      <c r="J128" s="24" t="s">
        <v>117</v>
      </c>
      <c r="K128" s="24" t="s">
        <v>94</v>
      </c>
    </row>
    <row r="129" spans="1:11" ht="15.75">
      <c r="A129" s="25" t="s">
        <v>103</v>
      </c>
      <c r="B129" s="26">
        <v>1128</v>
      </c>
      <c r="C129" s="24">
        <v>6622</v>
      </c>
      <c r="D129" s="24" t="s">
        <v>98</v>
      </c>
      <c r="E129" s="23">
        <v>42</v>
      </c>
      <c r="F129" s="23">
        <v>77</v>
      </c>
      <c r="G129" s="23">
        <f t="shared" si="6"/>
        <v>35</v>
      </c>
      <c r="H129" s="23">
        <f t="shared" si="7"/>
        <v>7</v>
      </c>
      <c r="I129" s="24" t="s">
        <v>118</v>
      </c>
      <c r="J129" s="24" t="s">
        <v>119</v>
      </c>
      <c r="K129" s="24" t="s">
        <v>84</v>
      </c>
    </row>
    <row r="130" spans="1:11" ht="15.75">
      <c r="A130" s="25" t="s">
        <v>103</v>
      </c>
      <c r="B130" s="26">
        <v>1129</v>
      </c>
      <c r="C130" s="24">
        <v>9822</v>
      </c>
      <c r="D130" s="24" t="s">
        <v>81</v>
      </c>
      <c r="E130" s="23">
        <v>58.3</v>
      </c>
      <c r="F130" s="23">
        <v>98.4</v>
      </c>
      <c r="G130" s="23">
        <f t="shared" ref="G130:G161" si="8">F130-E130</f>
        <v>40.100000000000009</v>
      </c>
      <c r="H130" s="23">
        <f t="shared" ref="H130:H161" si="9">IF(F130&gt;50,G130*0.2,G130*0.1)</f>
        <v>8.0200000000000014</v>
      </c>
      <c r="I130" s="24" t="s">
        <v>121</v>
      </c>
      <c r="J130" s="24" t="s">
        <v>122</v>
      </c>
      <c r="K130" s="24" t="s">
        <v>94</v>
      </c>
    </row>
    <row r="131" spans="1:11" ht="15.75">
      <c r="A131" s="25" t="s">
        <v>103</v>
      </c>
      <c r="B131" s="26">
        <v>1130</v>
      </c>
      <c r="C131" s="24">
        <v>4421</v>
      </c>
      <c r="D131" s="24" t="s">
        <v>90</v>
      </c>
      <c r="E131" s="23">
        <v>45</v>
      </c>
      <c r="F131" s="23">
        <v>87</v>
      </c>
      <c r="G131" s="23">
        <f t="shared" si="8"/>
        <v>42</v>
      </c>
      <c r="H131" s="23">
        <f t="shared" si="9"/>
        <v>8.4</v>
      </c>
      <c r="I131" s="24" t="s">
        <v>121</v>
      </c>
      <c r="J131" s="24" t="s">
        <v>122</v>
      </c>
      <c r="K131" s="24" t="s">
        <v>84</v>
      </c>
    </row>
    <row r="132" spans="1:11" ht="15.75">
      <c r="A132" s="25" t="s">
        <v>103</v>
      </c>
      <c r="B132" s="26">
        <v>1131</v>
      </c>
      <c r="C132" s="24">
        <v>9212</v>
      </c>
      <c r="D132" s="24" t="s">
        <v>91</v>
      </c>
      <c r="E132" s="23">
        <v>4</v>
      </c>
      <c r="F132" s="23">
        <v>7</v>
      </c>
      <c r="G132" s="23">
        <f t="shared" si="8"/>
        <v>3</v>
      </c>
      <c r="H132" s="23">
        <f t="shared" si="9"/>
        <v>0.30000000000000004</v>
      </c>
      <c r="I132" s="24" t="s">
        <v>121</v>
      </c>
      <c r="J132" s="24" t="s">
        <v>122</v>
      </c>
      <c r="K132" s="24" t="s">
        <v>86</v>
      </c>
    </row>
    <row r="133" spans="1:11" ht="15.75">
      <c r="A133" s="25" t="s">
        <v>103</v>
      </c>
      <c r="B133" s="26">
        <v>1132</v>
      </c>
      <c r="C133" s="24">
        <v>9212</v>
      </c>
      <c r="D133" s="24" t="s">
        <v>91</v>
      </c>
      <c r="E133" s="23">
        <v>4</v>
      </c>
      <c r="F133" s="23">
        <v>7</v>
      </c>
      <c r="G133" s="23">
        <f t="shared" si="8"/>
        <v>3</v>
      </c>
      <c r="H133" s="23">
        <f t="shared" si="9"/>
        <v>0.30000000000000004</v>
      </c>
      <c r="I133" s="24" t="s">
        <v>121</v>
      </c>
      <c r="J133" s="24" t="s">
        <v>122</v>
      </c>
      <c r="K133" s="24" t="s">
        <v>84</v>
      </c>
    </row>
    <row r="134" spans="1:11" ht="15.75">
      <c r="A134" s="25" t="s">
        <v>103</v>
      </c>
      <c r="B134" s="26">
        <v>1133</v>
      </c>
      <c r="C134" s="24">
        <v>9822</v>
      </c>
      <c r="D134" s="24" t="s">
        <v>81</v>
      </c>
      <c r="E134" s="23">
        <v>58.3</v>
      </c>
      <c r="F134" s="23">
        <v>98.4</v>
      </c>
      <c r="G134" s="23">
        <f t="shared" si="8"/>
        <v>40.100000000000009</v>
      </c>
      <c r="H134" s="23">
        <f t="shared" si="9"/>
        <v>8.0200000000000014</v>
      </c>
      <c r="I134" s="24" t="s">
        <v>116</v>
      </c>
      <c r="J134" s="24" t="s">
        <v>117</v>
      </c>
      <c r="K134" s="24" t="s">
        <v>86</v>
      </c>
    </row>
    <row r="135" spans="1:11" ht="15.75">
      <c r="A135" s="25" t="s">
        <v>103</v>
      </c>
      <c r="B135" s="26">
        <v>1134</v>
      </c>
      <c r="C135" s="24">
        <v>9822</v>
      </c>
      <c r="D135" s="24" t="s">
        <v>81</v>
      </c>
      <c r="E135" s="23">
        <v>58.3</v>
      </c>
      <c r="F135" s="23">
        <v>98.4</v>
      </c>
      <c r="G135" s="23">
        <f t="shared" si="8"/>
        <v>40.100000000000009</v>
      </c>
      <c r="H135" s="23">
        <f t="shared" si="9"/>
        <v>8.0200000000000014</v>
      </c>
      <c r="I135" s="24" t="s">
        <v>120</v>
      </c>
      <c r="J135" s="24" t="s">
        <v>13</v>
      </c>
      <c r="K135" s="24" t="s">
        <v>86</v>
      </c>
    </row>
    <row r="136" spans="1:11" ht="15.75">
      <c r="A136" s="25" t="s">
        <v>103</v>
      </c>
      <c r="B136" s="26">
        <v>1135</v>
      </c>
      <c r="C136" s="24">
        <v>8722</v>
      </c>
      <c r="D136" s="24" t="s">
        <v>87</v>
      </c>
      <c r="E136" s="23">
        <v>344</v>
      </c>
      <c r="F136" s="23">
        <v>502</v>
      </c>
      <c r="G136" s="23">
        <f t="shared" si="8"/>
        <v>158</v>
      </c>
      <c r="H136" s="23">
        <f t="shared" si="9"/>
        <v>31.6</v>
      </c>
      <c r="I136" s="24" t="s">
        <v>116</v>
      </c>
      <c r="J136" s="24" t="s">
        <v>117</v>
      </c>
      <c r="K136" s="24" t="s">
        <v>94</v>
      </c>
    </row>
    <row r="137" spans="1:11" ht="15.75">
      <c r="A137" s="25" t="s">
        <v>103</v>
      </c>
      <c r="B137" s="26">
        <v>1136</v>
      </c>
      <c r="C137" s="24">
        <v>2242</v>
      </c>
      <c r="D137" s="24" t="s">
        <v>93</v>
      </c>
      <c r="E137" s="23">
        <v>60</v>
      </c>
      <c r="F137" s="23">
        <v>124</v>
      </c>
      <c r="G137" s="23">
        <f t="shared" si="8"/>
        <v>64</v>
      </c>
      <c r="H137" s="23">
        <f t="shared" si="9"/>
        <v>12.8</v>
      </c>
      <c r="I137" s="24" t="s">
        <v>120</v>
      </c>
      <c r="J137" s="24" t="s">
        <v>13</v>
      </c>
      <c r="K137" s="24" t="s">
        <v>82</v>
      </c>
    </row>
    <row r="138" spans="1:11" ht="15.75">
      <c r="A138" s="25" t="s">
        <v>103</v>
      </c>
      <c r="B138" s="26">
        <v>1137</v>
      </c>
      <c r="C138" s="24">
        <v>9822</v>
      </c>
      <c r="D138" s="24" t="s">
        <v>81</v>
      </c>
      <c r="E138" s="23">
        <v>58.3</v>
      </c>
      <c r="F138" s="23">
        <v>98.4</v>
      </c>
      <c r="G138" s="23">
        <f t="shared" si="8"/>
        <v>40.100000000000009</v>
      </c>
      <c r="H138" s="23">
        <f t="shared" si="9"/>
        <v>8.0200000000000014</v>
      </c>
      <c r="I138" s="24" t="s">
        <v>118</v>
      </c>
      <c r="J138" s="24" t="s">
        <v>119</v>
      </c>
      <c r="K138" s="24" t="s">
        <v>84</v>
      </c>
    </row>
    <row r="139" spans="1:11" ht="15.75">
      <c r="A139" s="25" t="s">
        <v>103</v>
      </c>
      <c r="B139" s="26">
        <v>1138</v>
      </c>
      <c r="C139" s="24">
        <v>8722</v>
      </c>
      <c r="D139" s="24" t="s">
        <v>87</v>
      </c>
      <c r="E139" s="23">
        <v>344</v>
      </c>
      <c r="F139" s="23">
        <v>502</v>
      </c>
      <c r="G139" s="23">
        <f t="shared" si="8"/>
        <v>158</v>
      </c>
      <c r="H139" s="23">
        <f t="shared" si="9"/>
        <v>31.6</v>
      </c>
      <c r="I139" s="24" t="s">
        <v>116</v>
      </c>
      <c r="J139" s="24" t="s">
        <v>117</v>
      </c>
      <c r="K139" s="24" t="s">
        <v>95</v>
      </c>
    </row>
    <row r="140" spans="1:11" ht="15.75">
      <c r="A140" s="25" t="s">
        <v>103</v>
      </c>
      <c r="B140" s="26">
        <v>1139</v>
      </c>
      <c r="C140" s="24">
        <v>4421</v>
      </c>
      <c r="D140" s="24" t="s">
        <v>90</v>
      </c>
      <c r="E140" s="23">
        <v>45</v>
      </c>
      <c r="F140" s="23">
        <v>87</v>
      </c>
      <c r="G140" s="23">
        <f t="shared" si="8"/>
        <v>42</v>
      </c>
      <c r="H140" s="23">
        <f t="shared" si="9"/>
        <v>8.4</v>
      </c>
      <c r="I140" s="24" t="s">
        <v>120</v>
      </c>
      <c r="J140" s="24" t="s">
        <v>13</v>
      </c>
      <c r="K140" s="24" t="s">
        <v>84</v>
      </c>
    </row>
    <row r="141" spans="1:11" ht="15.75">
      <c r="A141" s="25" t="s">
        <v>103</v>
      </c>
      <c r="B141" s="26">
        <v>1140</v>
      </c>
      <c r="C141" s="24">
        <v>4421</v>
      </c>
      <c r="D141" s="24" t="s">
        <v>90</v>
      </c>
      <c r="E141" s="23">
        <v>45</v>
      </c>
      <c r="F141" s="23">
        <v>87</v>
      </c>
      <c r="G141" s="23">
        <f t="shared" si="8"/>
        <v>42</v>
      </c>
      <c r="H141" s="23">
        <f t="shared" si="9"/>
        <v>8.4</v>
      </c>
      <c r="I141" s="24" t="s">
        <v>118</v>
      </c>
      <c r="J141" s="24" t="s">
        <v>119</v>
      </c>
      <c r="K141" s="24" t="s">
        <v>94</v>
      </c>
    </row>
    <row r="142" spans="1:11" ht="15.75">
      <c r="A142" s="25" t="s">
        <v>103</v>
      </c>
      <c r="B142" s="26">
        <v>1141</v>
      </c>
      <c r="C142" s="24">
        <v>9212</v>
      </c>
      <c r="D142" s="24" t="s">
        <v>91</v>
      </c>
      <c r="E142" s="23">
        <v>4</v>
      </c>
      <c r="F142" s="23">
        <v>7</v>
      </c>
      <c r="G142" s="23">
        <f t="shared" si="8"/>
        <v>3</v>
      </c>
      <c r="H142" s="23">
        <f t="shared" si="9"/>
        <v>0.30000000000000004</v>
      </c>
      <c r="I142" s="24" t="s">
        <v>118</v>
      </c>
      <c r="J142" s="24" t="s">
        <v>119</v>
      </c>
      <c r="K142" s="24" t="s">
        <v>86</v>
      </c>
    </row>
    <row r="143" spans="1:11" ht="15.75">
      <c r="A143" s="25" t="s">
        <v>104</v>
      </c>
      <c r="B143" s="26">
        <v>1142</v>
      </c>
      <c r="C143" s="24">
        <v>2242</v>
      </c>
      <c r="D143" s="24" t="s">
        <v>93</v>
      </c>
      <c r="E143" s="23">
        <v>60</v>
      </c>
      <c r="F143" s="23">
        <v>124</v>
      </c>
      <c r="G143" s="23">
        <f t="shared" si="8"/>
        <v>64</v>
      </c>
      <c r="H143" s="23">
        <f t="shared" si="9"/>
        <v>12.8</v>
      </c>
      <c r="I143" s="24" t="s">
        <v>118</v>
      </c>
      <c r="J143" s="24" t="s">
        <v>119</v>
      </c>
      <c r="K143" s="24" t="s">
        <v>94</v>
      </c>
    </row>
    <row r="144" spans="1:11" ht="15.75">
      <c r="A144" s="25" t="s">
        <v>104</v>
      </c>
      <c r="B144" s="26">
        <v>1143</v>
      </c>
      <c r="C144" s="24">
        <v>9822</v>
      </c>
      <c r="D144" s="24" t="s">
        <v>81</v>
      </c>
      <c r="E144" s="23">
        <v>58.3</v>
      </c>
      <c r="F144" s="23">
        <v>98.4</v>
      </c>
      <c r="G144" s="23">
        <f t="shared" si="8"/>
        <v>40.100000000000009</v>
      </c>
      <c r="H144" s="23">
        <f t="shared" si="9"/>
        <v>8.0200000000000014</v>
      </c>
      <c r="I144" s="24" t="s">
        <v>121</v>
      </c>
      <c r="J144" s="24" t="s">
        <v>122</v>
      </c>
      <c r="K144" s="24" t="s">
        <v>86</v>
      </c>
    </row>
    <row r="145" spans="1:11" ht="15.75">
      <c r="A145" s="25" t="s">
        <v>104</v>
      </c>
      <c r="B145" s="26">
        <v>1144</v>
      </c>
      <c r="C145" s="24">
        <v>2242</v>
      </c>
      <c r="D145" s="24" t="s">
        <v>93</v>
      </c>
      <c r="E145" s="23">
        <v>60</v>
      </c>
      <c r="F145" s="23">
        <v>124</v>
      </c>
      <c r="G145" s="23">
        <f t="shared" si="8"/>
        <v>64</v>
      </c>
      <c r="H145" s="23">
        <f t="shared" si="9"/>
        <v>12.8</v>
      </c>
      <c r="I145" s="24" t="s">
        <v>121</v>
      </c>
      <c r="J145" s="24" t="s">
        <v>122</v>
      </c>
      <c r="K145" s="24" t="s">
        <v>84</v>
      </c>
    </row>
    <row r="146" spans="1:11" ht="15.75">
      <c r="A146" s="25" t="s">
        <v>104</v>
      </c>
      <c r="B146" s="26">
        <v>1145</v>
      </c>
      <c r="C146" s="24">
        <v>4421</v>
      </c>
      <c r="D146" s="24" t="s">
        <v>90</v>
      </c>
      <c r="E146" s="23">
        <v>45</v>
      </c>
      <c r="F146" s="23">
        <v>87</v>
      </c>
      <c r="G146" s="23">
        <f t="shared" si="8"/>
        <v>42</v>
      </c>
      <c r="H146" s="23">
        <f t="shared" si="9"/>
        <v>8.4</v>
      </c>
      <c r="I146" s="24" t="s">
        <v>121</v>
      </c>
      <c r="J146" s="24" t="s">
        <v>122</v>
      </c>
      <c r="K146" s="24" t="s">
        <v>82</v>
      </c>
    </row>
    <row r="147" spans="1:11" ht="15.75">
      <c r="A147" s="25" t="s">
        <v>104</v>
      </c>
      <c r="B147" s="26">
        <v>1146</v>
      </c>
      <c r="C147" s="24">
        <v>8722</v>
      </c>
      <c r="D147" s="24" t="s">
        <v>87</v>
      </c>
      <c r="E147" s="23">
        <v>344</v>
      </c>
      <c r="F147" s="23">
        <v>502</v>
      </c>
      <c r="G147" s="23">
        <f t="shared" si="8"/>
        <v>158</v>
      </c>
      <c r="H147" s="23">
        <f t="shared" si="9"/>
        <v>31.6</v>
      </c>
      <c r="I147" s="24" t="s">
        <v>121</v>
      </c>
      <c r="J147" s="24" t="s">
        <v>122</v>
      </c>
      <c r="K147" s="24" t="s">
        <v>94</v>
      </c>
    </row>
    <row r="148" spans="1:11" ht="15.75">
      <c r="A148" s="25" t="s">
        <v>104</v>
      </c>
      <c r="B148" s="26">
        <v>1147</v>
      </c>
      <c r="C148" s="24">
        <v>9822</v>
      </c>
      <c r="D148" s="24" t="s">
        <v>81</v>
      </c>
      <c r="E148" s="23">
        <v>58.3</v>
      </c>
      <c r="F148" s="23">
        <v>98.4</v>
      </c>
      <c r="G148" s="23">
        <f t="shared" si="8"/>
        <v>40.100000000000009</v>
      </c>
      <c r="H148" s="23">
        <f t="shared" si="9"/>
        <v>8.0200000000000014</v>
      </c>
      <c r="I148" s="24" t="s">
        <v>116</v>
      </c>
      <c r="J148" s="24" t="s">
        <v>117</v>
      </c>
      <c r="K148" s="24" t="s">
        <v>84</v>
      </c>
    </row>
    <row r="149" spans="1:11" ht="15.75">
      <c r="A149" s="25" t="s">
        <v>104</v>
      </c>
      <c r="B149" s="26">
        <v>1148</v>
      </c>
      <c r="C149" s="24">
        <v>9212</v>
      </c>
      <c r="D149" s="24" t="s">
        <v>91</v>
      </c>
      <c r="E149" s="23">
        <v>4</v>
      </c>
      <c r="F149" s="23">
        <v>7</v>
      </c>
      <c r="G149" s="23">
        <f t="shared" si="8"/>
        <v>3</v>
      </c>
      <c r="H149" s="23">
        <f t="shared" si="9"/>
        <v>0.30000000000000004</v>
      </c>
      <c r="I149" s="24" t="s">
        <v>120</v>
      </c>
      <c r="J149" s="24" t="s">
        <v>13</v>
      </c>
      <c r="K149" s="24" t="s">
        <v>86</v>
      </c>
    </row>
    <row r="150" spans="1:11" ht="15.75">
      <c r="A150" s="25" t="s">
        <v>104</v>
      </c>
      <c r="B150" s="26">
        <v>1149</v>
      </c>
      <c r="C150" s="24">
        <v>8722</v>
      </c>
      <c r="D150" s="24" t="s">
        <v>87</v>
      </c>
      <c r="E150" s="23">
        <v>344</v>
      </c>
      <c r="F150" s="23">
        <v>502</v>
      </c>
      <c r="G150" s="23">
        <f t="shared" si="8"/>
        <v>158</v>
      </c>
      <c r="H150" s="23">
        <f t="shared" si="9"/>
        <v>31.6</v>
      </c>
      <c r="I150" s="24" t="s">
        <v>116</v>
      </c>
      <c r="J150" s="24" t="s">
        <v>117</v>
      </c>
      <c r="K150" s="24" t="s">
        <v>86</v>
      </c>
    </row>
    <row r="151" spans="1:11" ht="15.75">
      <c r="A151" s="25" t="s">
        <v>105</v>
      </c>
      <c r="B151" s="26">
        <v>1150</v>
      </c>
      <c r="C151" s="24">
        <v>2242</v>
      </c>
      <c r="D151" s="24" t="s">
        <v>93</v>
      </c>
      <c r="E151" s="23">
        <v>60</v>
      </c>
      <c r="F151" s="23">
        <v>124</v>
      </c>
      <c r="G151" s="23">
        <f t="shared" si="8"/>
        <v>64</v>
      </c>
      <c r="H151" s="23">
        <f t="shared" si="9"/>
        <v>12.8</v>
      </c>
      <c r="I151" s="24" t="s">
        <v>120</v>
      </c>
      <c r="J151" s="24" t="s">
        <v>13</v>
      </c>
      <c r="K151" s="24" t="s">
        <v>95</v>
      </c>
    </row>
    <row r="152" spans="1:11" ht="15.75">
      <c r="A152" s="25" t="s">
        <v>105</v>
      </c>
      <c r="B152" s="26">
        <v>1151</v>
      </c>
      <c r="C152" s="24">
        <v>2242</v>
      </c>
      <c r="D152" s="24" t="s">
        <v>93</v>
      </c>
      <c r="E152" s="23">
        <v>60</v>
      </c>
      <c r="F152" s="23">
        <v>124</v>
      </c>
      <c r="G152" s="23">
        <f t="shared" si="8"/>
        <v>64</v>
      </c>
      <c r="H152" s="23">
        <f t="shared" si="9"/>
        <v>12.8</v>
      </c>
      <c r="I152" s="24" t="s">
        <v>118</v>
      </c>
      <c r="J152" s="24" t="s">
        <v>119</v>
      </c>
      <c r="K152" s="24" t="s">
        <v>84</v>
      </c>
    </row>
    <row r="153" spans="1:11" ht="15.75">
      <c r="A153" s="25" t="s">
        <v>105</v>
      </c>
      <c r="B153" s="26">
        <v>1152</v>
      </c>
      <c r="C153" s="24">
        <v>4421</v>
      </c>
      <c r="D153" s="24" t="s">
        <v>90</v>
      </c>
      <c r="E153" s="23">
        <v>45</v>
      </c>
      <c r="F153" s="23">
        <v>87</v>
      </c>
      <c r="G153" s="23">
        <f t="shared" si="8"/>
        <v>42</v>
      </c>
      <c r="H153" s="23">
        <f t="shared" si="9"/>
        <v>8.4</v>
      </c>
      <c r="I153" s="24" t="s">
        <v>116</v>
      </c>
      <c r="J153" s="24" t="s">
        <v>117</v>
      </c>
      <c r="K153" s="24" t="s">
        <v>94</v>
      </c>
    </row>
    <row r="154" spans="1:11" ht="15.75">
      <c r="A154" s="25" t="s">
        <v>105</v>
      </c>
      <c r="B154" s="26">
        <v>1153</v>
      </c>
      <c r="C154" s="24">
        <v>8722</v>
      </c>
      <c r="D154" s="24" t="s">
        <v>87</v>
      </c>
      <c r="E154" s="23">
        <v>344</v>
      </c>
      <c r="F154" s="23">
        <v>502</v>
      </c>
      <c r="G154" s="23">
        <f t="shared" si="8"/>
        <v>158</v>
      </c>
      <c r="H154" s="23">
        <f t="shared" si="9"/>
        <v>31.6</v>
      </c>
      <c r="I154" s="24" t="s">
        <v>120</v>
      </c>
      <c r="J154" s="24" t="s">
        <v>13</v>
      </c>
      <c r="K154" s="24" t="s">
        <v>86</v>
      </c>
    </row>
    <row r="155" spans="1:11" ht="15.75">
      <c r="A155" s="25" t="s">
        <v>105</v>
      </c>
      <c r="B155" s="26">
        <v>1154</v>
      </c>
      <c r="C155" s="24">
        <v>9822</v>
      </c>
      <c r="D155" s="24" t="s">
        <v>81</v>
      </c>
      <c r="E155" s="23">
        <v>58.3</v>
      </c>
      <c r="F155" s="23">
        <v>98.4</v>
      </c>
      <c r="G155" s="23">
        <f t="shared" si="8"/>
        <v>40.100000000000009</v>
      </c>
      <c r="H155" s="23">
        <f t="shared" si="9"/>
        <v>8.0200000000000014</v>
      </c>
      <c r="I155" s="24" t="s">
        <v>118</v>
      </c>
      <c r="J155" s="24" t="s">
        <v>119</v>
      </c>
      <c r="K155" s="24" t="s">
        <v>94</v>
      </c>
    </row>
    <row r="156" spans="1:11" ht="15.75">
      <c r="A156" s="25" t="s">
        <v>105</v>
      </c>
      <c r="B156" s="26">
        <v>1155</v>
      </c>
      <c r="C156" s="24">
        <v>4421</v>
      </c>
      <c r="D156" s="24" t="s">
        <v>90</v>
      </c>
      <c r="E156" s="23">
        <v>45</v>
      </c>
      <c r="F156" s="23">
        <v>87</v>
      </c>
      <c r="G156" s="23">
        <f t="shared" si="8"/>
        <v>42</v>
      </c>
      <c r="H156" s="23">
        <f t="shared" si="9"/>
        <v>8.4</v>
      </c>
      <c r="I156" s="24" t="s">
        <v>120</v>
      </c>
      <c r="J156" s="24" t="s">
        <v>13</v>
      </c>
      <c r="K156" s="24" t="s">
        <v>86</v>
      </c>
    </row>
    <row r="157" spans="1:11" ht="15.75">
      <c r="A157" s="25" t="s">
        <v>105</v>
      </c>
      <c r="B157" s="26">
        <v>1156</v>
      </c>
      <c r="C157" s="24">
        <v>2242</v>
      </c>
      <c r="D157" s="24" t="s">
        <v>93</v>
      </c>
      <c r="E157" s="23">
        <v>60</v>
      </c>
      <c r="F157" s="23">
        <v>124</v>
      </c>
      <c r="G157" s="23">
        <f t="shared" si="8"/>
        <v>64</v>
      </c>
      <c r="H157" s="23">
        <f t="shared" si="9"/>
        <v>12.8</v>
      </c>
      <c r="I157" s="24" t="s">
        <v>120</v>
      </c>
      <c r="J157" s="24" t="s">
        <v>13</v>
      </c>
      <c r="K157" s="24" t="s">
        <v>84</v>
      </c>
    </row>
    <row r="158" spans="1:11" ht="15.75">
      <c r="A158" s="25" t="s">
        <v>105</v>
      </c>
      <c r="B158" s="26">
        <v>1157</v>
      </c>
      <c r="C158" s="24">
        <v>9212</v>
      </c>
      <c r="D158" s="24" t="s">
        <v>91</v>
      </c>
      <c r="E158" s="23">
        <v>4</v>
      </c>
      <c r="F158" s="23">
        <v>7</v>
      </c>
      <c r="G158" s="23">
        <f t="shared" si="8"/>
        <v>3</v>
      </c>
      <c r="H158" s="23">
        <f t="shared" si="9"/>
        <v>0.30000000000000004</v>
      </c>
      <c r="I158" s="24" t="s">
        <v>120</v>
      </c>
      <c r="J158" s="24" t="s">
        <v>13</v>
      </c>
      <c r="K158" s="24" t="s">
        <v>82</v>
      </c>
    </row>
    <row r="159" spans="1:11" ht="15.75">
      <c r="A159" s="25" t="s">
        <v>106</v>
      </c>
      <c r="B159" s="26">
        <v>1158</v>
      </c>
      <c r="C159" s="24">
        <v>8722</v>
      </c>
      <c r="D159" s="24" t="s">
        <v>87</v>
      </c>
      <c r="E159" s="23">
        <v>344</v>
      </c>
      <c r="F159" s="23">
        <v>502</v>
      </c>
      <c r="G159" s="23">
        <f t="shared" si="8"/>
        <v>158</v>
      </c>
      <c r="H159" s="23">
        <f t="shared" si="9"/>
        <v>31.6</v>
      </c>
      <c r="I159" s="24" t="s">
        <v>116</v>
      </c>
      <c r="J159" s="24" t="s">
        <v>117</v>
      </c>
      <c r="K159" s="24" t="s">
        <v>94</v>
      </c>
    </row>
    <row r="160" spans="1:11" ht="15.75">
      <c r="A160" s="25" t="s">
        <v>106</v>
      </c>
      <c r="B160" s="26">
        <v>1159</v>
      </c>
      <c r="C160" s="24">
        <v>6622</v>
      </c>
      <c r="D160" s="24" t="s">
        <v>98</v>
      </c>
      <c r="E160" s="23">
        <v>42</v>
      </c>
      <c r="F160" s="23">
        <v>77</v>
      </c>
      <c r="G160" s="23">
        <f t="shared" si="8"/>
        <v>35</v>
      </c>
      <c r="H160" s="23">
        <f t="shared" si="9"/>
        <v>7</v>
      </c>
      <c r="I160" s="24" t="s">
        <v>120</v>
      </c>
      <c r="J160" s="24" t="s">
        <v>13</v>
      </c>
      <c r="K160" s="24" t="s">
        <v>84</v>
      </c>
    </row>
    <row r="161" spans="1:11" ht="15.75">
      <c r="A161" s="25" t="s">
        <v>106</v>
      </c>
      <c r="B161" s="26">
        <v>1160</v>
      </c>
      <c r="C161" s="24">
        <v>9822</v>
      </c>
      <c r="D161" s="24" t="s">
        <v>81</v>
      </c>
      <c r="E161" s="23">
        <v>58.3</v>
      </c>
      <c r="F161" s="23">
        <v>98.4</v>
      </c>
      <c r="G161" s="23">
        <f t="shared" si="8"/>
        <v>40.100000000000009</v>
      </c>
      <c r="H161" s="23">
        <f t="shared" si="9"/>
        <v>8.0200000000000014</v>
      </c>
      <c r="I161" s="24" t="s">
        <v>121</v>
      </c>
      <c r="J161" s="24" t="s">
        <v>122</v>
      </c>
      <c r="K161" s="24" t="s">
        <v>94</v>
      </c>
    </row>
    <row r="162" spans="1:11" ht="15.75">
      <c r="A162" s="25" t="s">
        <v>106</v>
      </c>
      <c r="B162" s="26">
        <v>1161</v>
      </c>
      <c r="C162" s="24">
        <v>4421</v>
      </c>
      <c r="D162" s="24" t="s">
        <v>90</v>
      </c>
      <c r="E162" s="23">
        <v>45</v>
      </c>
      <c r="F162" s="23">
        <v>87</v>
      </c>
      <c r="G162" s="23">
        <f t="shared" ref="G162:G172" si="10">F162-E162</f>
        <v>42</v>
      </c>
      <c r="H162" s="23">
        <f t="shared" ref="H162:H172" si="11">IF(F162&gt;50,G162*0.2,G162*0.1)</f>
        <v>8.4</v>
      </c>
      <c r="I162" s="24" t="s">
        <v>118</v>
      </c>
      <c r="J162" s="24" t="s">
        <v>119</v>
      </c>
      <c r="K162" s="24" t="s">
        <v>84</v>
      </c>
    </row>
    <row r="163" spans="1:11" ht="15.75">
      <c r="A163" s="25" t="s">
        <v>106</v>
      </c>
      <c r="B163" s="26">
        <v>1162</v>
      </c>
      <c r="C163" s="24">
        <v>9212</v>
      </c>
      <c r="D163" s="24" t="s">
        <v>91</v>
      </c>
      <c r="E163" s="23">
        <v>4</v>
      </c>
      <c r="F163" s="23">
        <v>7</v>
      </c>
      <c r="G163" s="23">
        <f t="shared" si="10"/>
        <v>3</v>
      </c>
      <c r="H163" s="23">
        <f t="shared" si="11"/>
        <v>0.30000000000000004</v>
      </c>
      <c r="I163" s="24" t="s">
        <v>116</v>
      </c>
      <c r="J163" s="24" t="s">
        <v>117</v>
      </c>
      <c r="K163" s="24" t="s">
        <v>86</v>
      </c>
    </row>
    <row r="164" spans="1:11" ht="15.75">
      <c r="A164" s="25" t="s">
        <v>106</v>
      </c>
      <c r="B164" s="26">
        <v>1163</v>
      </c>
      <c r="C164" s="24">
        <v>9212</v>
      </c>
      <c r="D164" s="24" t="s">
        <v>91</v>
      </c>
      <c r="E164" s="23">
        <v>4</v>
      </c>
      <c r="F164" s="23">
        <v>7</v>
      </c>
      <c r="G164" s="23">
        <f t="shared" si="10"/>
        <v>3</v>
      </c>
      <c r="H164" s="23">
        <f t="shared" si="11"/>
        <v>0.30000000000000004</v>
      </c>
      <c r="I164" s="24" t="s">
        <v>120</v>
      </c>
      <c r="J164" s="24" t="s">
        <v>13</v>
      </c>
      <c r="K164" s="24" t="s">
        <v>84</v>
      </c>
    </row>
    <row r="165" spans="1:11" ht="15.75">
      <c r="A165" s="25" t="s">
        <v>106</v>
      </c>
      <c r="B165" s="26">
        <v>1164</v>
      </c>
      <c r="C165" s="24">
        <v>9822</v>
      </c>
      <c r="D165" s="24" t="s">
        <v>81</v>
      </c>
      <c r="E165" s="23">
        <v>58.3</v>
      </c>
      <c r="F165" s="23">
        <v>98.4</v>
      </c>
      <c r="G165" s="23">
        <f t="shared" si="10"/>
        <v>40.100000000000009</v>
      </c>
      <c r="H165" s="23">
        <f t="shared" si="11"/>
        <v>8.0200000000000014</v>
      </c>
      <c r="I165" s="24" t="s">
        <v>120</v>
      </c>
      <c r="J165" s="24" t="s">
        <v>13</v>
      </c>
      <c r="K165" s="24" t="s">
        <v>86</v>
      </c>
    </row>
    <row r="166" spans="1:11" ht="15.75">
      <c r="A166" s="25" t="s">
        <v>106</v>
      </c>
      <c r="B166" s="26">
        <v>1165</v>
      </c>
      <c r="C166" s="24">
        <v>9822</v>
      </c>
      <c r="D166" s="24" t="s">
        <v>81</v>
      </c>
      <c r="E166" s="23">
        <v>58.3</v>
      </c>
      <c r="F166" s="23">
        <v>98.4</v>
      </c>
      <c r="G166" s="23">
        <f t="shared" si="10"/>
        <v>40.100000000000009</v>
      </c>
      <c r="H166" s="23">
        <f t="shared" si="11"/>
        <v>8.0200000000000014</v>
      </c>
      <c r="I166" s="24" t="s">
        <v>120</v>
      </c>
      <c r="J166" s="24" t="s">
        <v>13</v>
      </c>
      <c r="K166" s="24" t="s">
        <v>86</v>
      </c>
    </row>
    <row r="167" spans="1:11" ht="15.75">
      <c r="A167" s="25" t="s">
        <v>106</v>
      </c>
      <c r="B167" s="26">
        <v>1166</v>
      </c>
      <c r="C167" s="24">
        <v>8722</v>
      </c>
      <c r="D167" s="24" t="s">
        <v>87</v>
      </c>
      <c r="E167" s="23">
        <v>344</v>
      </c>
      <c r="F167" s="23">
        <v>502</v>
      </c>
      <c r="G167" s="23">
        <f t="shared" si="10"/>
        <v>158</v>
      </c>
      <c r="H167" s="23">
        <f t="shared" si="11"/>
        <v>31.6</v>
      </c>
      <c r="I167" s="24" t="s">
        <v>120</v>
      </c>
      <c r="J167" s="24" t="s">
        <v>13</v>
      </c>
      <c r="K167" s="24" t="s">
        <v>94</v>
      </c>
    </row>
    <row r="168" spans="1:11" ht="15.75">
      <c r="A168" s="25" t="s">
        <v>107</v>
      </c>
      <c r="B168" s="26">
        <v>1167</v>
      </c>
      <c r="C168" s="24">
        <v>2242</v>
      </c>
      <c r="D168" s="24" t="s">
        <v>93</v>
      </c>
      <c r="E168" s="23">
        <v>60</v>
      </c>
      <c r="F168" s="23">
        <v>124</v>
      </c>
      <c r="G168" s="23">
        <f t="shared" si="10"/>
        <v>64</v>
      </c>
      <c r="H168" s="23">
        <f t="shared" si="11"/>
        <v>12.8</v>
      </c>
      <c r="I168" s="24" t="s">
        <v>120</v>
      </c>
      <c r="J168" s="24" t="s">
        <v>13</v>
      </c>
      <c r="K168" s="24" t="s">
        <v>82</v>
      </c>
    </row>
    <row r="169" spans="1:11" ht="15.75">
      <c r="A169" s="25" t="s">
        <v>107</v>
      </c>
      <c r="B169" s="26">
        <v>1168</v>
      </c>
      <c r="C169" s="24">
        <v>9822</v>
      </c>
      <c r="D169" s="24" t="s">
        <v>81</v>
      </c>
      <c r="E169" s="23">
        <v>58.3</v>
      </c>
      <c r="F169" s="23">
        <v>98.4</v>
      </c>
      <c r="G169" s="23">
        <f t="shared" si="10"/>
        <v>40.100000000000009</v>
      </c>
      <c r="H169" s="23">
        <f t="shared" si="11"/>
        <v>8.0200000000000014</v>
      </c>
      <c r="I169" s="24" t="s">
        <v>120</v>
      </c>
      <c r="J169" s="24" t="s">
        <v>13</v>
      </c>
      <c r="K169" s="24" t="s">
        <v>84</v>
      </c>
    </row>
    <row r="170" spans="1:11" ht="15.75">
      <c r="A170" s="25" t="s">
        <v>107</v>
      </c>
      <c r="B170" s="26">
        <v>1169</v>
      </c>
      <c r="C170" s="24">
        <v>8722</v>
      </c>
      <c r="D170" s="24" t="s">
        <v>87</v>
      </c>
      <c r="E170" s="23">
        <v>344</v>
      </c>
      <c r="F170" s="23">
        <v>502</v>
      </c>
      <c r="G170" s="23">
        <f t="shared" si="10"/>
        <v>158</v>
      </c>
      <c r="H170" s="23">
        <f t="shared" si="11"/>
        <v>31.6</v>
      </c>
      <c r="I170" s="24" t="s">
        <v>120</v>
      </c>
      <c r="J170" s="24" t="s">
        <v>13</v>
      </c>
      <c r="K170" s="24" t="s">
        <v>95</v>
      </c>
    </row>
    <row r="171" spans="1:11" ht="15.75">
      <c r="A171" s="25" t="s">
        <v>107</v>
      </c>
      <c r="B171" s="26">
        <v>1170</v>
      </c>
      <c r="C171" s="24">
        <v>4421</v>
      </c>
      <c r="D171" s="24" t="s">
        <v>90</v>
      </c>
      <c r="E171" s="23">
        <v>45</v>
      </c>
      <c r="F171" s="23">
        <v>87</v>
      </c>
      <c r="G171" s="23">
        <f t="shared" si="10"/>
        <v>42</v>
      </c>
      <c r="H171" s="23">
        <f t="shared" si="11"/>
        <v>8.4</v>
      </c>
      <c r="I171" s="24" t="s">
        <v>116</v>
      </c>
      <c r="J171" s="24" t="s">
        <v>117</v>
      </c>
      <c r="K171" s="24" t="s">
        <v>84</v>
      </c>
    </row>
    <row r="172" spans="1:11" ht="15.75">
      <c r="A172" s="25" t="s">
        <v>107</v>
      </c>
      <c r="B172" s="26">
        <v>1171</v>
      </c>
      <c r="C172" s="24">
        <v>4421</v>
      </c>
      <c r="D172" s="24" t="s">
        <v>90</v>
      </c>
      <c r="E172" s="23">
        <v>45</v>
      </c>
      <c r="F172" s="23">
        <v>87</v>
      </c>
      <c r="G172" s="23">
        <f t="shared" si="10"/>
        <v>42</v>
      </c>
      <c r="H172" s="23">
        <f t="shared" si="11"/>
        <v>8.4</v>
      </c>
      <c r="I172" s="24" t="s">
        <v>118</v>
      </c>
      <c r="J172" s="24" t="s">
        <v>119</v>
      </c>
      <c r="K172" s="24" t="s">
        <v>94</v>
      </c>
    </row>
    <row r="174" spans="1:11" ht="15.75">
      <c r="A174" s="25" t="s">
        <v>125</v>
      </c>
      <c r="F174" s="1">
        <f>SUM(F2:F172)</f>
        <v>17110.599999999995</v>
      </c>
    </row>
    <row r="175" spans="1:11" ht="15.75">
      <c r="A175" s="25" t="s">
        <v>126</v>
      </c>
      <c r="F175" s="1">
        <f>SUMIF(F2:F172,"&gt;50")</f>
        <v>16088.399999999994</v>
      </c>
    </row>
    <row r="176" spans="1:11" ht="15.75">
      <c r="A176" s="25" t="s">
        <v>127</v>
      </c>
      <c r="F176" s="1">
        <f>SUMIF(F2:F172,"&lt;=50")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6028-AD49-44BF-A921-8C476B367710}">
  <dimension ref="A1:N64"/>
  <sheetViews>
    <sheetView topLeftCell="A44" workbookViewId="0">
      <selection activeCell="K65" sqref="K65"/>
    </sheetView>
  </sheetViews>
  <sheetFormatPr defaultRowHeight="15"/>
  <sheetData>
    <row r="1" spans="1:14" ht="45">
      <c r="A1" s="29" t="s">
        <v>246</v>
      </c>
      <c r="B1" s="29" t="s">
        <v>245</v>
      </c>
      <c r="C1" s="29" t="s">
        <v>244</v>
      </c>
      <c r="D1" s="29" t="s">
        <v>243</v>
      </c>
      <c r="E1" s="29" t="s">
        <v>242</v>
      </c>
      <c r="F1" s="29" t="s">
        <v>241</v>
      </c>
      <c r="G1" s="29" t="s">
        <v>240</v>
      </c>
      <c r="H1" s="29" t="s">
        <v>239</v>
      </c>
      <c r="I1" s="29" t="s">
        <v>238</v>
      </c>
      <c r="J1" s="29" t="s">
        <v>237</v>
      </c>
      <c r="K1" s="29" t="s">
        <v>236</v>
      </c>
      <c r="L1" s="29" t="s">
        <v>235</v>
      </c>
      <c r="M1" s="29" t="s">
        <v>234</v>
      </c>
      <c r="N1" s="29" t="s">
        <v>233</v>
      </c>
    </row>
    <row r="2" spans="1:14">
      <c r="A2" t="s">
        <v>232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VLOOKUP(D2,D$56:E$64,2)</f>
        <v>Corola</v>
      </c>
      <c r="F2" t="str">
        <f>MID(A2,3,2)</f>
        <v>14</v>
      </c>
      <c r="G2">
        <f>IF(14-F2&lt;0,100-F2+14,14-F2)</f>
        <v>0</v>
      </c>
      <c r="H2">
        <v>17556.3</v>
      </c>
      <c r="I2">
        <f>H2/(G2+0.5)</f>
        <v>35112.6</v>
      </c>
      <c r="J2" t="s">
        <v>164</v>
      </c>
      <c r="K2" t="s">
        <v>225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>
      <c r="A3" t="s">
        <v>231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VLOOKUP(D3,D$56:E$64,2)</f>
        <v>Camero</v>
      </c>
      <c r="F3" t="str">
        <f>MID(A3,3,2)</f>
        <v>14</v>
      </c>
      <c r="G3">
        <f>IF(14-F3&lt;0,100-F3+14,14-F3)</f>
        <v>0</v>
      </c>
      <c r="H3">
        <v>14289.6</v>
      </c>
      <c r="I3">
        <f>H3/(G3+0.5)</f>
        <v>28579.200000000001</v>
      </c>
      <c r="J3" t="s">
        <v>177</v>
      </c>
      <c r="K3" t="s">
        <v>163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>
      <c r="A4" t="s">
        <v>230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VLOOKUP(D4,D$56:E$64,2)</f>
        <v>Focus</v>
      </c>
      <c r="F4" t="str">
        <f>MID(A4,3,2)</f>
        <v>13</v>
      </c>
      <c r="G4">
        <f>IF(14-F4&lt;0,100-F4+14,14-F4)</f>
        <v>1</v>
      </c>
      <c r="H4">
        <v>27637.1</v>
      </c>
      <c r="I4">
        <f>H4/(G4+0.5)</f>
        <v>18424.733333333334</v>
      </c>
      <c r="J4" t="s">
        <v>161</v>
      </c>
      <c r="K4" t="s">
        <v>13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>
      <c r="A5" t="s">
        <v>229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VLOOKUP(D5,D$56:E$64,2)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>
        <f>H5/(G5+0.5)</f>
        <v>18356.533333333333</v>
      </c>
      <c r="J5" t="s">
        <v>177</v>
      </c>
      <c r="K5" t="s">
        <v>225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>
      <c r="A6" t="s">
        <v>228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VLOOKUP(D6,D$56:E$64,2)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>
        <f>H6/(G6+0.5)</f>
        <v>15014.4</v>
      </c>
      <c r="J6" t="s">
        <v>161</v>
      </c>
      <c r="K6" t="s">
        <v>189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>
      <c r="A7" t="s">
        <v>227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VLOOKUP(D7,D$56:E$64,2)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>
        <f>H7/(G7+0.5)</f>
        <v>14792.333333333334</v>
      </c>
      <c r="J7" t="s">
        <v>164</v>
      </c>
      <c r="K7" t="s">
        <v>187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>
      <c r="A8" t="s">
        <v>226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VLOOKUP(D8,D$56:E$64,2)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>
        <f>H8/(G8+0.5)</f>
        <v>13482.6</v>
      </c>
      <c r="J8" t="s">
        <v>161</v>
      </c>
      <c r="K8" t="s">
        <v>225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>
      <c r="A9" t="s">
        <v>224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VLOOKUP(D9,D$56:E$64,2)</f>
        <v>Corola</v>
      </c>
      <c r="F9" t="str">
        <f>MID(A9,3,2)</f>
        <v>12</v>
      </c>
      <c r="G9">
        <f>IF(14-F9&lt;0,100-F9+14,14-F9)</f>
        <v>2</v>
      </c>
      <c r="H9">
        <v>29601.9</v>
      </c>
      <c r="I9">
        <f>H9/(G9+0.5)</f>
        <v>11840.76</v>
      </c>
      <c r="J9" t="s">
        <v>161</v>
      </c>
      <c r="K9" t="s">
        <v>169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>
      <c r="A10" t="s">
        <v>223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VLOOKUP(D10,D$56:E$64,2)</f>
        <v>Civic</v>
      </c>
      <c r="F10" t="str">
        <f>MID(A10,3,2)</f>
        <v>12</v>
      </c>
      <c r="G10">
        <f>IF(14-F10&lt;0,100-F10+14,14-F10)</f>
        <v>2</v>
      </c>
      <c r="H10">
        <v>24513.200000000001</v>
      </c>
      <c r="I10">
        <f>H10/(G10+0.5)</f>
        <v>9805.2800000000007</v>
      </c>
      <c r="J10" t="s">
        <v>161</v>
      </c>
      <c r="K10" t="s">
        <v>172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>
      <c r="A11" t="s">
        <v>222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VLOOKUP(D11,D$56:E$64,2)</f>
        <v>Civic</v>
      </c>
      <c r="F11" t="str">
        <f>MID(A11,3,2)</f>
        <v>13</v>
      </c>
      <c r="G11">
        <f>IF(14-F11&lt;0,100-F11+14,14-F11)</f>
        <v>1</v>
      </c>
      <c r="H11">
        <v>13867.6</v>
      </c>
      <c r="I11">
        <f>H11/(G11+0.5)</f>
        <v>9245.0666666666675</v>
      </c>
      <c r="J11" t="s">
        <v>161</v>
      </c>
      <c r="K11" t="s">
        <v>200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>
      <c r="A12" t="s">
        <v>221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VLOOKUP(D12,D$56:E$64,2)</f>
        <v>Focus</v>
      </c>
      <c r="F12" t="str">
        <f>MID(A12,3,2)</f>
        <v>13</v>
      </c>
      <c r="G12">
        <f>IF(14-F12&lt;0,100-F12+14,14-F12)</f>
        <v>1</v>
      </c>
      <c r="H12">
        <v>13682.9</v>
      </c>
      <c r="I12">
        <f>H12/(G12+0.5)</f>
        <v>9121.9333333333325</v>
      </c>
      <c r="J12" t="s">
        <v>161</v>
      </c>
      <c r="K12" t="s">
        <v>183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>
      <c r="A13" t="s">
        <v>220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VLOOKUP(D13,D$56:E$64,2)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>
        <f>H13/(G13+0.5)</f>
        <v>8912.7999999999993</v>
      </c>
      <c r="J13" t="s">
        <v>164</v>
      </c>
      <c r="K13" t="s">
        <v>181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>
      <c r="A14" t="s">
        <v>219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VLOOKUP(D14,D$56:E$64,2)</f>
        <v>Camrey</v>
      </c>
      <c r="F14" t="str">
        <f>MID(A14,3,2)</f>
        <v>12</v>
      </c>
      <c r="G14">
        <f>IF(14-F14&lt;0,100-F14+14,14-F14)</f>
        <v>2</v>
      </c>
      <c r="H14">
        <v>22128.2</v>
      </c>
      <c r="I14">
        <f>H14/(G14+0.5)</f>
        <v>8851.2800000000007</v>
      </c>
      <c r="J14" t="s">
        <v>164</v>
      </c>
      <c r="K14" t="s">
        <v>200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>
      <c r="A15" t="s">
        <v>218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VLOOKUP(D15,D$56:E$64,2)</f>
        <v>Camrey</v>
      </c>
      <c r="F15" t="str">
        <f>MID(A15,3,2)</f>
        <v>09</v>
      </c>
      <c r="G15">
        <f>IF(14-F15&lt;0,100-F15+14,14-F15)</f>
        <v>5</v>
      </c>
      <c r="H15">
        <v>48114.2</v>
      </c>
      <c r="I15">
        <f>H15/(G15+0.5)</f>
        <v>8748.0363636363636</v>
      </c>
      <c r="J15" t="s">
        <v>177</v>
      </c>
      <c r="K15" t="s">
        <v>7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>
      <c r="A16" t="s">
        <v>217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VLOOKUP(D16,D$56:E$64,2)</f>
        <v>Civic</v>
      </c>
      <c r="F16" t="str">
        <f>MID(A16,3,2)</f>
        <v>11</v>
      </c>
      <c r="G16">
        <f>IF(14-F16&lt;0,100-F16+14,14-F16)</f>
        <v>3</v>
      </c>
      <c r="H16">
        <v>30555.3</v>
      </c>
      <c r="I16">
        <f>H16/(G16+0.5)</f>
        <v>8730.0857142857149</v>
      </c>
      <c r="J16" t="s">
        <v>161</v>
      </c>
      <c r="K16" t="s">
        <v>197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>
      <c r="A17" t="s">
        <v>216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VLOOKUP(D17,D$56:E$64,2)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>
        <f>H17/(G17+0.5)</f>
        <v>8314.9428571428562</v>
      </c>
      <c r="J17" t="s">
        <v>161</v>
      </c>
      <c r="K17" t="s">
        <v>163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>
      <c r="A18" t="s">
        <v>215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VLOOKUP(D18,D$56:E$64,2)</f>
        <v>Odyssey</v>
      </c>
      <c r="F18" t="str">
        <f>MID(A18,3,2)</f>
        <v>11</v>
      </c>
      <c r="G18">
        <f>IF(14-F18&lt;0,100-F18+14,14-F18)</f>
        <v>3</v>
      </c>
      <c r="H18">
        <v>27394.2</v>
      </c>
      <c r="I18">
        <f>H18/(G18+0.5)</f>
        <v>7826.9142857142861</v>
      </c>
      <c r="J18" t="s">
        <v>161</v>
      </c>
      <c r="K18" t="s">
        <v>189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>
      <c r="A19" t="s">
        <v>214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VLOOKUP(D19,D$56:E$64,2)</f>
        <v>Camero</v>
      </c>
      <c r="F19" t="str">
        <f>MID(A19,3,2)</f>
        <v>12</v>
      </c>
      <c r="G19">
        <f>IF(14-F19&lt;0,100-F19+14,14-F19)</f>
        <v>2</v>
      </c>
      <c r="H19">
        <v>19421.099999999999</v>
      </c>
      <c r="I19">
        <f>H19/(G19+0.5)</f>
        <v>7768.44</v>
      </c>
      <c r="J19" t="s">
        <v>161</v>
      </c>
      <c r="K19" t="s">
        <v>166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>
      <c r="A20" t="s">
        <v>213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VLOOKUP(D20,D$56:E$64,2)</f>
        <v>Focus</v>
      </c>
      <c r="F20" t="str">
        <f>MID(A20,3,2)</f>
        <v>12</v>
      </c>
      <c r="G20">
        <f>IF(14-F20&lt;0,100-F20+14,14-F20)</f>
        <v>2</v>
      </c>
      <c r="H20">
        <v>19341.7</v>
      </c>
      <c r="I20">
        <f>H20/(G20+0.5)</f>
        <v>7736.68</v>
      </c>
      <c r="J20" t="s">
        <v>177</v>
      </c>
      <c r="K20" t="s">
        <v>212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>
      <c r="A21" t="s">
        <v>211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VLOOKUP(D21,D$56:E$64,2)</f>
        <v>Civic</v>
      </c>
      <c r="F21" t="str">
        <f>MID(A21,3,2)</f>
        <v>10</v>
      </c>
      <c r="G21">
        <f>IF(14-F21&lt;0,100-F21+14,14-F21)</f>
        <v>4</v>
      </c>
      <c r="H21">
        <v>33477.199999999997</v>
      </c>
      <c r="I21">
        <f>H21/(G21+0.5)</f>
        <v>7439.3777777777768</v>
      </c>
      <c r="J21" t="s">
        <v>161</v>
      </c>
      <c r="K21" t="s">
        <v>193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>
      <c r="A22" t="s">
        <v>210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VLOOKUP(D22,D$56:E$64,2)</f>
        <v>Odyssey</v>
      </c>
      <c r="F22" t="str">
        <f>MID(A22,3,2)</f>
        <v>14</v>
      </c>
      <c r="G22">
        <f>IF(14-F22&lt;0,100-F22+14,14-F22)</f>
        <v>0</v>
      </c>
      <c r="H22">
        <v>3708.1</v>
      </c>
      <c r="I22">
        <f>H22/(G22+0.5)</f>
        <v>7416.2</v>
      </c>
      <c r="J22" t="s">
        <v>161</v>
      </c>
      <c r="K22" t="s">
        <v>181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>
      <c r="A23" t="s">
        <v>209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VLOOKUP(D23,D$56:E$64,2)</f>
        <v>Odyssey</v>
      </c>
      <c r="F23" t="str">
        <f>MID(A23,3,2)</f>
        <v>10</v>
      </c>
      <c r="G23">
        <f>IF(14-F23&lt;0,100-F23+14,14-F23)</f>
        <v>4</v>
      </c>
      <c r="H23">
        <v>31144.400000000001</v>
      </c>
      <c r="I23">
        <f>H23/(G23+0.5)</f>
        <v>6920.9777777777781</v>
      </c>
      <c r="J23" t="s">
        <v>161</v>
      </c>
      <c r="K23" t="s">
        <v>172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>
      <c r="A24" t="s">
        <v>208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VLOOKUP(D24,D$56:E$64,2)</f>
        <v>Mustang</v>
      </c>
      <c r="F24" t="str">
        <f>MID(A24,3,2)</f>
        <v>08</v>
      </c>
      <c r="G24">
        <f>IF(14-F24&lt;0,100-F24+14,14-F24)</f>
        <v>6</v>
      </c>
      <c r="H24">
        <v>44946.5</v>
      </c>
      <c r="I24">
        <f>H24/(G24+0.5)</f>
        <v>6914.8461538461543</v>
      </c>
      <c r="J24" t="s">
        <v>173</v>
      </c>
      <c r="K24" t="s">
        <v>197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>
      <c r="A25" t="s">
        <v>207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VLOOKUP(D25,D$56:E$64,2)</f>
        <v>Caravan</v>
      </c>
      <c r="F25" t="str">
        <f>MID(A25,3,2)</f>
        <v>04</v>
      </c>
      <c r="G25">
        <f>IF(14-F25&lt;0,100-F25+14,14-F25)</f>
        <v>10</v>
      </c>
      <c r="H25">
        <v>72527.199999999997</v>
      </c>
      <c r="I25">
        <f>H25/(G25+0.5)</f>
        <v>6907.3523809523804</v>
      </c>
      <c r="J25" t="s">
        <v>177</v>
      </c>
      <c r="K25" t="s">
        <v>166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>
      <c r="A26" t="s">
        <v>206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VLOOKUP(D26,D$56:E$64,2)</f>
        <v>Odyssey</v>
      </c>
      <c r="F26" t="str">
        <f>MID(A26,3,2)</f>
        <v>07</v>
      </c>
      <c r="G26">
        <f>IF(14-F26&lt;0,100-F26+14,14-F26)</f>
        <v>7</v>
      </c>
      <c r="H26">
        <v>50854.1</v>
      </c>
      <c r="I26">
        <f>H26/(G26+0.5)</f>
        <v>6780.5466666666662</v>
      </c>
      <c r="J26" t="s">
        <v>161</v>
      </c>
      <c r="K26" t="s">
        <v>193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>
      <c r="A27" t="s">
        <v>205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VLOOKUP(D27,D$56:E$64,2)</f>
        <v>Odyssey</v>
      </c>
      <c r="F27" t="str">
        <f>MID(A27,3,2)</f>
        <v>08</v>
      </c>
      <c r="G27">
        <f>IF(14-F27&lt;0,100-F27+14,14-F27)</f>
        <v>6</v>
      </c>
      <c r="H27">
        <v>42504.6</v>
      </c>
      <c r="I27">
        <f>H27/(G27+0.5)</f>
        <v>6539.1692307692301</v>
      </c>
      <c r="J27" t="s">
        <v>177</v>
      </c>
      <c r="K27" t="s">
        <v>183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>
      <c r="A28" t="s">
        <v>204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VLOOKUP(D28,D$56:E$64,2)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>
        <f>H28/(G28+0.5)</f>
        <v>6388.545454545455</v>
      </c>
      <c r="J28" t="s">
        <v>161</v>
      </c>
      <c r="K28" t="s">
        <v>7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>
      <c r="A29" t="s">
        <v>203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VLOOKUP(D29,D$56:E$64,2)</f>
        <v>Corola</v>
      </c>
      <c r="F29" t="str">
        <f>MID(A29,3,2)</f>
        <v>03</v>
      </c>
      <c r="G29">
        <f>IF(14-F29&lt;0,100-F29+14,14-F29)</f>
        <v>11</v>
      </c>
      <c r="H29">
        <v>73444.399999999994</v>
      </c>
      <c r="I29">
        <f>H29/(G29+0.5)</f>
        <v>6386.4695652173905</v>
      </c>
      <c r="J29" t="s">
        <v>161</v>
      </c>
      <c r="K29" t="s">
        <v>175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>
      <c r="A30" t="s">
        <v>202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VLOOKUP(D30,D$56:E$64,2)</f>
        <v>Odyssey</v>
      </c>
      <c r="F30" t="str">
        <f>MID(A30,3,2)</f>
        <v>05</v>
      </c>
      <c r="G30">
        <f>IF(14-F30&lt;0,100-F30+14,14-F30)</f>
        <v>9</v>
      </c>
      <c r="H30">
        <v>60389.5</v>
      </c>
      <c r="I30">
        <f>H30/(G30+0.5)</f>
        <v>6356.7894736842109</v>
      </c>
      <c r="J30" t="s">
        <v>177</v>
      </c>
      <c r="K30" t="s">
        <v>7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>
      <c r="A31" t="s">
        <v>201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VLOOKUP(D31,D$56:E$64,2)</f>
        <v>Camrey</v>
      </c>
      <c r="F31" t="str">
        <f>MID(A31,3,2)</f>
        <v>96</v>
      </c>
      <c r="G31">
        <f>IF(14-F31&lt;0,100-F31+14,14-F31)</f>
        <v>18</v>
      </c>
      <c r="H31">
        <v>114660.6</v>
      </c>
      <c r="I31">
        <f>H31/(G31+0.5)</f>
        <v>6197.8702702702703</v>
      </c>
      <c r="J31" t="s">
        <v>173</v>
      </c>
      <c r="K31" t="s">
        <v>200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>
      <c r="A32" t="s">
        <v>199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VLOOKUP(D32,D$56:E$64,2)</f>
        <v>Odyssey</v>
      </c>
      <c r="F32" t="str">
        <f>MID(A32,3,2)</f>
        <v>04</v>
      </c>
      <c r="G32">
        <f>IF(14-F32&lt;0,100-F32+14,14-F32)</f>
        <v>10</v>
      </c>
      <c r="H32">
        <v>64542</v>
      </c>
      <c r="I32">
        <f>H32/(G32+0.5)</f>
        <v>6146.8571428571431</v>
      </c>
      <c r="J32" t="s">
        <v>164</v>
      </c>
      <c r="K32" t="s">
        <v>13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>
      <c r="A33" t="s">
        <v>198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VLOOKUP(D33,D$56:E$64,2)</f>
        <v>Focus</v>
      </c>
      <c r="F33" t="str">
        <f>MID(A33,3,2)</f>
        <v>06</v>
      </c>
      <c r="G33">
        <f>IF(14-F33&lt;0,100-F33+14,14-F33)</f>
        <v>8</v>
      </c>
      <c r="H33">
        <v>52229.5</v>
      </c>
      <c r="I33">
        <f>H33/(G33+0.5)</f>
        <v>6144.6470588235297</v>
      </c>
      <c r="J33" t="s">
        <v>173</v>
      </c>
      <c r="K33" t="s">
        <v>197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>
      <c r="A34" t="s">
        <v>196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VLOOKUP(D34,D$56:E$64,2)</f>
        <v>Camrey</v>
      </c>
      <c r="F34" t="str">
        <f>MID(A34,3,2)</f>
        <v>00</v>
      </c>
      <c r="G34">
        <f>IF(14-F34&lt;0,100-F34+14,14-F34)</f>
        <v>14</v>
      </c>
      <c r="H34">
        <v>85928</v>
      </c>
      <c r="I34">
        <f>H34/(G34+0.5)</f>
        <v>5926.0689655172409</v>
      </c>
      <c r="J34" t="s">
        <v>173</v>
      </c>
      <c r="K34" t="s">
        <v>187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>
      <c r="A35" t="s">
        <v>195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VLOOKUP(D35,D$56:E$64,2)</f>
        <v>Mustang</v>
      </c>
      <c r="F35" t="str">
        <f>MID(A35,3,2)</f>
        <v>08</v>
      </c>
      <c r="G35">
        <f>IF(14-F35&lt;0,100-F35+14,14-F35)</f>
        <v>6</v>
      </c>
      <c r="H35">
        <v>37558.800000000003</v>
      </c>
      <c r="I35">
        <f>H35/(G35+0.5)</f>
        <v>5778.2769230769236</v>
      </c>
      <c r="J35" t="s">
        <v>161</v>
      </c>
      <c r="K35" t="s">
        <v>179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>
      <c r="A36" t="s">
        <v>194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VLOOKUP(D36,D$56:E$64,2)</f>
        <v>Camrey</v>
      </c>
      <c r="F36" t="str">
        <f>MID(A36,3,2)</f>
        <v>98</v>
      </c>
      <c r="G36">
        <f>IF(14-F36&lt;0,100-F36+14,14-F36)</f>
        <v>16</v>
      </c>
      <c r="H36">
        <v>93382.6</v>
      </c>
      <c r="I36">
        <f>H36/(G36+0.5)</f>
        <v>5659.5515151515156</v>
      </c>
      <c r="J36" t="s">
        <v>161</v>
      </c>
      <c r="K36" t="s">
        <v>193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>
      <c r="A37" t="s">
        <v>192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VLOOKUP(D37,D$56:E$64,2)</f>
        <v>Odyssey</v>
      </c>
      <c r="F37" t="str">
        <f>MID(A37,3,2)</f>
        <v>07</v>
      </c>
      <c r="G37">
        <f>IF(14-F37&lt;0,100-F37+14,14-F37)</f>
        <v>7</v>
      </c>
      <c r="H37">
        <v>42074.2</v>
      </c>
      <c r="I37">
        <f>H37/(G37+0.5)</f>
        <v>5609.8933333333325</v>
      </c>
      <c r="J37" t="s">
        <v>173</v>
      </c>
      <c r="K37" t="s">
        <v>175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>
      <c r="A38" t="s">
        <v>191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VLOOKUP(D38,D$56:E$64,2)</f>
        <v>Mustang</v>
      </c>
      <c r="F38" t="str">
        <f>MID(A38,3,2)</f>
        <v>08</v>
      </c>
      <c r="G38">
        <f>IF(14-F38&lt;0,100-F38+14,14-F38)</f>
        <v>6</v>
      </c>
      <c r="H38">
        <v>36438.5</v>
      </c>
      <c r="I38">
        <f>H38/(G38+0.5)</f>
        <v>5605.9230769230771</v>
      </c>
      <c r="J38" t="s">
        <v>177</v>
      </c>
      <c r="K38" t="s">
        <v>13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>
      <c r="A39" t="s">
        <v>190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VLOOKUP(D39,D$56:E$64,2)</f>
        <v>Odyssey</v>
      </c>
      <c r="F39" t="str">
        <f>MID(A39,3,2)</f>
        <v>00</v>
      </c>
      <c r="G39">
        <f>IF(14-F39&lt;0,100-F39+14,14-F39)</f>
        <v>14</v>
      </c>
      <c r="H39">
        <v>80685.8</v>
      </c>
      <c r="I39">
        <f>H39/(G39+0.5)</f>
        <v>5564.5379310344833</v>
      </c>
      <c r="J39" t="s">
        <v>164</v>
      </c>
      <c r="K39" t="s">
        <v>189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>
      <c r="A40" t="s">
        <v>188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VLOOKUP(D40,D$56:E$64,2)</f>
        <v>Focus</v>
      </c>
      <c r="F40" t="str">
        <f>MID(A40,3,2)</f>
        <v>06</v>
      </c>
      <c r="G40">
        <f>IF(14-F40&lt;0,100-F40+14,14-F40)</f>
        <v>8</v>
      </c>
      <c r="H40">
        <v>46311.4</v>
      </c>
      <c r="I40">
        <f>H40/(G40+0.5)</f>
        <v>5448.4000000000005</v>
      </c>
      <c r="J40" t="s">
        <v>173</v>
      </c>
      <c r="K40" t="s">
        <v>187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>
      <c r="A41" t="s">
        <v>186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VLOOKUP(D41,D$56:E$64,2)</f>
        <v>Camrey</v>
      </c>
      <c r="F41" t="str">
        <f>MID(A41,3,2)</f>
        <v>02</v>
      </c>
      <c r="G41">
        <f>IF(14-F41&lt;0,100-F41+14,14-F41)</f>
        <v>12</v>
      </c>
      <c r="H41">
        <v>67829.100000000006</v>
      </c>
      <c r="I41">
        <f>H41/(G41+0.5)</f>
        <v>5426.3280000000004</v>
      </c>
      <c r="J41" t="s">
        <v>161</v>
      </c>
      <c r="K41" t="s">
        <v>13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>
      <c r="A42" t="s">
        <v>185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VLOOKUP(D42,D$56:E$64,2)</f>
        <v>Caravan</v>
      </c>
      <c r="F42" t="str">
        <f>MID(A42,3,2)</f>
        <v>00</v>
      </c>
      <c r="G42">
        <f>IF(14-F42&lt;0,100-F42+14,14-F42)</f>
        <v>14</v>
      </c>
      <c r="H42">
        <v>77243.100000000006</v>
      </c>
      <c r="I42">
        <f>H42/(G42+0.5)</f>
        <v>5327.1103448275862</v>
      </c>
      <c r="J42" t="s">
        <v>161</v>
      </c>
      <c r="K42" t="s">
        <v>179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>
      <c r="A43" t="s">
        <v>184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VLOOKUP(D43,D$56:E$64,2)</f>
        <v>Civic</v>
      </c>
      <c r="F43" t="str">
        <f>MID(A43,3,2)</f>
        <v>99</v>
      </c>
      <c r="G43">
        <f>IF(14-F43&lt;0,100-F43+14,14-F43)</f>
        <v>15</v>
      </c>
      <c r="H43">
        <v>82374</v>
      </c>
      <c r="I43">
        <f>H43/(G43+0.5)</f>
        <v>5314.4516129032254</v>
      </c>
      <c r="J43" t="s">
        <v>177</v>
      </c>
      <c r="K43" t="s">
        <v>183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>
      <c r="A44" t="s">
        <v>182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VLOOKUP(D44,D$56:E$64,2)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>
        <f>H44/(G44+0.5)</f>
        <v>5291.1529411764714</v>
      </c>
      <c r="J44" t="s">
        <v>177</v>
      </c>
      <c r="K44" t="s">
        <v>181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>
      <c r="A45" t="s">
        <v>180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VLOOKUP(D45,D$56:E$64,2)</f>
        <v>Civic</v>
      </c>
      <c r="F45" t="str">
        <f>MID(A45,3,2)</f>
        <v>01</v>
      </c>
      <c r="G45">
        <f>IF(14-F45&lt;0,100-F45+14,14-F45)</f>
        <v>13</v>
      </c>
      <c r="H45">
        <v>69891.899999999994</v>
      </c>
      <c r="I45">
        <f>H45/(G45+0.5)</f>
        <v>5177.177777777777</v>
      </c>
      <c r="J45" t="s">
        <v>164</v>
      </c>
      <c r="K45" t="s">
        <v>179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>
      <c r="A46" t="s">
        <v>178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VLOOKUP(D46,D$56:E$64,2)</f>
        <v>Camero</v>
      </c>
      <c r="F46" t="str">
        <f>MID(A46,3,2)</f>
        <v>09</v>
      </c>
      <c r="G46">
        <f>IF(14-F46&lt;0,100-F46+14,14-F46)</f>
        <v>5</v>
      </c>
      <c r="H46">
        <v>28464.799999999999</v>
      </c>
      <c r="I46">
        <f>H46/(G46+0.5)</f>
        <v>5175.4181818181814</v>
      </c>
      <c r="J46" t="s">
        <v>177</v>
      </c>
      <c r="K46" t="s">
        <v>169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>
      <c r="A47" t="s">
        <v>176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VLOOKUP(D47,D$56:E$64,2)</f>
        <v>Corola</v>
      </c>
      <c r="F47" t="str">
        <f>MID(A47,3,2)</f>
        <v>02</v>
      </c>
      <c r="G47">
        <f>IF(14-F47&lt;0,100-F47+14,14-F47)</f>
        <v>12</v>
      </c>
      <c r="H47">
        <v>64467.4</v>
      </c>
      <c r="I47">
        <f>H47/(G47+0.5)</f>
        <v>5157.3919999999998</v>
      </c>
      <c r="J47" t="s">
        <v>167</v>
      </c>
      <c r="K47" t="s">
        <v>175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>
      <c r="A48" t="s">
        <v>174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VLOOKUP(D48,D$56:E$64,2)</f>
        <v>Caravan</v>
      </c>
      <c r="F48" t="str">
        <f>MID(A48,3,2)</f>
        <v>99</v>
      </c>
      <c r="G48">
        <f>IF(14-F48&lt;0,100-F48+14,14-F48)</f>
        <v>15</v>
      </c>
      <c r="H48">
        <v>79420.600000000006</v>
      </c>
      <c r="I48">
        <f>H48/(G48+0.5)</f>
        <v>5123.9096774193549</v>
      </c>
      <c r="J48" t="s">
        <v>173</v>
      </c>
      <c r="K48" t="s">
        <v>172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>
      <c r="A49" t="s">
        <v>171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VLOOKUP(D49,D$56:E$64,2)</f>
        <v>Odyssey</v>
      </c>
      <c r="F49" t="str">
        <f>MID(A49,3,2)</f>
        <v>01</v>
      </c>
      <c r="G49">
        <f>IF(14-F49&lt;0,100-F49+14,14-F49)</f>
        <v>13</v>
      </c>
      <c r="H49">
        <v>68658.899999999994</v>
      </c>
      <c r="I49">
        <f>H49/(G49+0.5)</f>
        <v>5085.844444444444</v>
      </c>
      <c r="J49" t="s">
        <v>161</v>
      </c>
      <c r="K49" t="s">
        <v>13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>
      <c r="A50" t="s">
        <v>170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VLOOKUP(D50,D$56:E$64,2)</f>
        <v>Odyssey</v>
      </c>
      <c r="F50" t="str">
        <f>MID(A50,3,2)</f>
        <v>98</v>
      </c>
      <c r="G50">
        <f>IF(14-F50&lt;0,100-F50+14,14-F50)</f>
        <v>16</v>
      </c>
      <c r="H50">
        <v>83162.7</v>
      </c>
      <c r="I50">
        <f>H50/(G50+0.5)</f>
        <v>5040.1636363636362</v>
      </c>
      <c r="J50" t="s">
        <v>161</v>
      </c>
      <c r="K50" t="s">
        <v>169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>
      <c r="A51" t="s">
        <v>168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VLOOKUP(D51,D$56:E$64,2)</f>
        <v>Caravan</v>
      </c>
      <c r="F51" t="str">
        <f>MID(A51,3,2)</f>
        <v>04</v>
      </c>
      <c r="G51">
        <f>IF(14-F51&lt;0,100-F51+14,14-F51)</f>
        <v>10</v>
      </c>
      <c r="H51">
        <v>52699.4</v>
      </c>
      <c r="I51">
        <f>H51/(G51+0.5)</f>
        <v>5018.9904761904763</v>
      </c>
      <c r="J51" t="s">
        <v>167</v>
      </c>
      <c r="K51" t="s">
        <v>166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>
      <c r="A52" t="s">
        <v>165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VLOOKUP(D52,D$56:E$64,2)</f>
        <v>Civic</v>
      </c>
      <c r="F52" t="str">
        <f>MID(A52,3,2)</f>
        <v>10</v>
      </c>
      <c r="G52">
        <f>IF(14-F52&lt;0,100-F52+14,14-F52)</f>
        <v>4</v>
      </c>
      <c r="H52">
        <v>22573</v>
      </c>
      <c r="I52">
        <f>H52/(G52+0.5)</f>
        <v>5016.2222222222226</v>
      </c>
      <c r="J52" t="s">
        <v>164</v>
      </c>
      <c r="K52" t="s">
        <v>163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>
      <c r="A53" t="s">
        <v>162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VLOOKUP(D53,D$56:E$64,2)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>
        <f>H53/(G53+0.5)</f>
        <v>4744.3294117647065</v>
      </c>
      <c r="J53" t="s">
        <v>161</v>
      </c>
      <c r="K53" t="s">
        <v>13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>
      <c r="B56" t="s">
        <v>160</v>
      </c>
      <c r="C56" t="s">
        <v>159</v>
      </c>
      <c r="D56" t="s">
        <v>158</v>
      </c>
      <c r="E56" t="s">
        <v>157</v>
      </c>
    </row>
    <row r="57" spans="1:14">
      <c r="B57" t="s">
        <v>156</v>
      </c>
      <c r="C57" t="s">
        <v>155</v>
      </c>
      <c r="D57" t="s">
        <v>154</v>
      </c>
      <c r="E57" t="s">
        <v>153</v>
      </c>
    </row>
    <row r="58" spans="1:14">
      <c r="B58" t="s">
        <v>152</v>
      </c>
      <c r="C58" t="s">
        <v>151</v>
      </c>
      <c r="D58" t="s">
        <v>150</v>
      </c>
      <c r="E58" t="s">
        <v>149</v>
      </c>
    </row>
    <row r="59" spans="1:14">
      <c r="B59" t="s">
        <v>148</v>
      </c>
      <c r="C59" t="s">
        <v>147</v>
      </c>
      <c r="D59" t="s">
        <v>146</v>
      </c>
      <c r="E59" t="s">
        <v>145</v>
      </c>
    </row>
    <row r="60" spans="1:14">
      <c r="B60" t="s">
        <v>144</v>
      </c>
      <c r="C60" t="s">
        <v>143</v>
      </c>
      <c r="D60" t="s">
        <v>142</v>
      </c>
      <c r="E60" t="s">
        <v>141</v>
      </c>
    </row>
    <row r="61" spans="1:14">
      <c r="B61" t="s">
        <v>140</v>
      </c>
      <c r="C61" t="s">
        <v>139</v>
      </c>
      <c r="D61" t="s">
        <v>138</v>
      </c>
      <c r="E61" t="s">
        <v>137</v>
      </c>
    </row>
    <row r="62" spans="1:14">
      <c r="D62" t="s">
        <v>136</v>
      </c>
      <c r="E62" t="s">
        <v>135</v>
      </c>
    </row>
    <row r="63" spans="1:14">
      <c r="D63" t="s">
        <v>134</v>
      </c>
      <c r="E63" t="s">
        <v>133</v>
      </c>
    </row>
    <row r="64" spans="1:14">
      <c r="D64" t="s">
        <v>132</v>
      </c>
      <c r="E64" t="s">
        <v>131</v>
      </c>
    </row>
  </sheetData>
  <conditionalFormatting sqref="I1:I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4DE2-8CA3-4CF0-87FF-231ACBF32A3C}">
  <dimension ref="A2:B20"/>
  <sheetViews>
    <sheetView tabSelected="1" workbookViewId="0">
      <selection activeCell="P12" sqref="P12"/>
    </sheetView>
  </sheetViews>
  <sheetFormatPr defaultRowHeight="15"/>
  <sheetData>
    <row r="2" spans="1:2">
      <c r="A2" s="27" t="s">
        <v>128</v>
      </c>
      <c r="B2" t="s">
        <v>247</v>
      </c>
    </row>
    <row r="3" spans="1:2">
      <c r="A3" s="28" t="s">
        <v>166</v>
      </c>
      <c r="B3">
        <v>144647.69999999998</v>
      </c>
    </row>
    <row r="4" spans="1:2">
      <c r="A4" s="28" t="s">
        <v>200</v>
      </c>
      <c r="B4">
        <v>150656.40000000002</v>
      </c>
    </row>
    <row r="5" spans="1:2">
      <c r="A5" s="28" t="s">
        <v>187</v>
      </c>
      <c r="B5">
        <v>154427.9</v>
      </c>
    </row>
    <row r="6" spans="1:2">
      <c r="A6" s="28" t="s">
        <v>175</v>
      </c>
      <c r="B6">
        <v>179986</v>
      </c>
    </row>
    <row r="7" spans="1:2">
      <c r="A7" s="28" t="s">
        <v>7</v>
      </c>
      <c r="B7">
        <v>143640.70000000001</v>
      </c>
    </row>
    <row r="8" spans="1:2">
      <c r="A8" s="28" t="s">
        <v>172</v>
      </c>
      <c r="B8">
        <v>135078.20000000001</v>
      </c>
    </row>
    <row r="9" spans="1:2">
      <c r="A9" s="28" t="s">
        <v>179</v>
      </c>
      <c r="B9">
        <v>184693.8</v>
      </c>
    </row>
    <row r="10" spans="1:2">
      <c r="A10" s="28" t="s">
        <v>197</v>
      </c>
      <c r="B10">
        <v>127731.3</v>
      </c>
    </row>
    <row r="11" spans="1:2">
      <c r="A11" s="28" t="s">
        <v>181</v>
      </c>
      <c r="B11">
        <v>70964.899999999994</v>
      </c>
    </row>
    <row r="12" spans="1:2">
      <c r="A12" s="28" t="s">
        <v>225</v>
      </c>
      <c r="B12">
        <v>65315</v>
      </c>
    </row>
    <row r="13" spans="1:2">
      <c r="A13" s="28" t="s">
        <v>183</v>
      </c>
      <c r="B13">
        <v>138561.5</v>
      </c>
    </row>
    <row r="14" spans="1:2">
      <c r="A14" s="28" t="s">
        <v>169</v>
      </c>
      <c r="B14">
        <v>141229.4</v>
      </c>
    </row>
    <row r="15" spans="1:2">
      <c r="A15" s="28" t="s">
        <v>13</v>
      </c>
      <c r="B15">
        <v>305432.40000000002</v>
      </c>
    </row>
    <row r="16" spans="1:2">
      <c r="A16" s="28" t="s">
        <v>193</v>
      </c>
      <c r="B16">
        <v>177713.9</v>
      </c>
    </row>
    <row r="17" spans="1:2">
      <c r="A17" s="28" t="s">
        <v>163</v>
      </c>
      <c r="B17">
        <v>65964.899999999994</v>
      </c>
    </row>
    <row r="18" spans="1:2">
      <c r="A18" s="28" t="s">
        <v>189</v>
      </c>
      <c r="B18">
        <v>130601.59999999999</v>
      </c>
    </row>
    <row r="19" spans="1:2">
      <c r="A19" s="28" t="s">
        <v>212</v>
      </c>
      <c r="B19">
        <v>19341.7</v>
      </c>
    </row>
    <row r="20" spans="1:2">
      <c r="A20" s="28" t="s">
        <v>129</v>
      </c>
      <c r="B20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PAYROLL</vt:lpstr>
      <vt:lpstr>Sheet1</vt:lpstr>
      <vt:lpstr>GRADE BOOK</vt:lpstr>
      <vt:lpstr>DECISION MAKER</vt:lpstr>
      <vt:lpstr>PIVOT TABLE FOR SALES REPORT</vt:lpstr>
      <vt:lpstr>SALES REPORT</vt:lpstr>
      <vt:lpstr>CAR INVENTORY</vt:lpstr>
      <vt:lpstr>CAR INVENTORY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MONIOLUWA ADEKUNLE</dc:creator>
  <cp:lastModifiedBy>PRECIOUS MONIOLUWA ADEKUNLE</cp:lastModifiedBy>
  <cp:lastPrinted>2025-02-09T13:20:42Z</cp:lastPrinted>
  <dcterms:created xsi:type="dcterms:W3CDTF">2025-02-07T13:59:29Z</dcterms:created>
  <dcterms:modified xsi:type="dcterms:W3CDTF">2025-02-12T16:13:06Z</dcterms:modified>
</cp:coreProperties>
</file>