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3"/>
  </bookViews>
  <sheets>
    <sheet name="Filtered Data" sheetId="1" r:id="rId1"/>
    <sheet name="Task 1" sheetId="2" r:id="rId2"/>
    <sheet name="Pivot table" sheetId="3" r:id="rId3"/>
    <sheet name="Task 2" sheetId="4" r:id="rId4"/>
    <sheet name="Task 3" sheetId="5" r:id="rId5"/>
  </sheets>
  <definedNames>
    <definedName name="company_list">'Pivot table'!$C$3:$C$62</definedName>
    <definedName name="TS">'Filtered Data'!$A:$A</definedName>
    <definedName name="years">'Filtered Data'!$B:$B</definedName>
    <definedName name="dates">'Filtered Data'!$C:$C</definedName>
    <definedName name="TR">'Filtered Data'!$D:$D</definedName>
    <definedName name="CGS">'Filtered Data'!$E:$E</definedName>
    <definedName name="SGA">'Filtered Data'!$F:$F</definedName>
    <definedName name="RandD">'Filtered Data'!$G:$G</definedName>
    <definedName name="OOE">'Filtered Data'!$H:$H</definedName>
    <definedName name="GP">'Filtered Data'!$L:$L</definedName>
    <definedName name="TOE">'Filtered Data'!$M:$M</definedName>
    <definedName name="OP">'Filtered Data'!$N:$N</definedName>
    <definedName name="GM">'Filtered Data'!$P$2:$P$231</definedName>
    <definedName name="OM">'Filtered Data'!$Q$2:$Q$231</definedName>
  </definedNames>
  <calcPr calcId="144525"/>
  <pivotCaches>
    <pivotCache cacheId="0" r:id="rId6"/>
  </pivotCaches>
</workbook>
</file>

<file path=xl/sharedStrings.xml><?xml version="1.0" encoding="utf-8"?>
<sst xmlns="http://schemas.openxmlformats.org/spreadsheetml/2006/main" count="1137" uniqueCount="137">
  <si>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</si>
  <si>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</si>
  <si>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</si>
  <si>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</si>
  <si>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</si>
  <si>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</si>
  <si>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</si>
  <si>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</si>
  <si>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</si>
  <si>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</si>
  <si>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 xml:space="preserve"> Gross Profit </t>
  </si>
  <si>
    <t>Total Operating Expenses</t>
  </si>
  <si>
    <t>Operating Profit</t>
  </si>
  <si>
    <t>Gross Margin</t>
  </si>
  <si>
    <t>Operating Margin</t>
  </si>
  <si>
    <t>AAPL</t>
  </si>
  <si>
    <t>Year 1</t>
  </si>
  <si>
    <t>Information Technology</t>
  </si>
  <si>
    <t>Computer Hardware</t>
  </si>
  <si>
    <t>Year 2</t>
  </si>
  <si>
    <t>Year 3</t>
  </si>
  <si>
    <t>Year 4</t>
  </si>
  <si>
    <t>ADBE</t>
  </si>
  <si>
    <t>Application Software</t>
  </si>
  <si>
    <t>ADI</t>
  </si>
  <si>
    <t>Semiconductors</t>
  </si>
  <si>
    <t>ADS</t>
  </si>
  <si>
    <t>Data Processing &amp; Outsourced Services</t>
  </si>
  <si>
    <t>ADSK</t>
  </si>
  <si>
    <t>AKAM</t>
  </si>
  <si>
    <t>Internet Software &amp; Services</t>
  </si>
  <si>
    <t>AMAT</t>
  </si>
  <si>
    <t>Semiconductor Equipment</t>
  </si>
  <si>
    <t>APH</t>
  </si>
  <si>
    <t>Electronic Components</t>
  </si>
  <si>
    <t>ATVI</t>
  </si>
  <si>
    <t>Home Entertainment Software</t>
  </si>
  <si>
    <t>AVGO</t>
  </si>
  <si>
    <t>CRM</t>
  </si>
  <si>
    <t>CSCO</t>
  </si>
  <si>
    <t>Networking Equipment</t>
  </si>
  <si>
    <t>CSRA</t>
  </si>
  <si>
    <t>IT Consulting &amp; Other Services</t>
  </si>
  <si>
    <t>CTSH</t>
  </si>
  <si>
    <t>CTXS</t>
  </si>
  <si>
    <t>EA</t>
  </si>
  <si>
    <t>EBAY</t>
  </si>
  <si>
    <t>FB</t>
  </si>
  <si>
    <t>FFIV</t>
  </si>
  <si>
    <t>FIS</t>
  </si>
  <si>
    <t>FISV</t>
  </si>
  <si>
    <t>FLIR</t>
  </si>
  <si>
    <t>Electronic Equipment &amp; Instruments</t>
  </si>
  <si>
    <t>FSLR</t>
  </si>
  <si>
    <t>GLW</t>
  </si>
  <si>
    <t>GPN</t>
  </si>
  <si>
    <t>HPE</t>
  </si>
  <si>
    <t>Technology Hardware, Storage &amp; Peripherals</t>
  </si>
  <si>
    <t>HPQ</t>
  </si>
  <si>
    <t>HRS</t>
  </si>
  <si>
    <t>Telecommunications Equipment</t>
  </si>
  <si>
    <t>IBM</t>
  </si>
  <si>
    <t>INTC</t>
  </si>
  <si>
    <t>INTU</t>
  </si>
  <si>
    <t>JNPR</t>
  </si>
  <si>
    <t>KLAC</t>
  </si>
  <si>
    <t>LLTC</t>
  </si>
  <si>
    <t>LRCX</t>
  </si>
  <si>
    <t>MA</t>
  </si>
  <si>
    <t>MCHP</t>
  </si>
  <si>
    <t>MSFT</t>
  </si>
  <si>
    <t>Systems Software</t>
  </si>
  <si>
    <t>MU</t>
  </si>
  <si>
    <t>NFLX</t>
  </si>
  <si>
    <t>NTAP</t>
  </si>
  <si>
    <t>NVDA</t>
  </si>
  <si>
    <t>QCOM</t>
  </si>
  <si>
    <t>QRVO</t>
  </si>
  <si>
    <t>RHT</t>
  </si>
  <si>
    <t>STX</t>
  </si>
  <si>
    <t>Computer Storage &amp; Peripherals</t>
  </si>
  <si>
    <t>SWKS</t>
  </si>
  <si>
    <t>SYMC</t>
  </si>
  <si>
    <t>TDC</t>
  </si>
  <si>
    <t>TEL</t>
  </si>
  <si>
    <t>Electronic Manufacturing Services</t>
  </si>
  <si>
    <t>TSS</t>
  </si>
  <si>
    <t>TXN</t>
  </si>
  <si>
    <t>V</t>
  </si>
  <si>
    <t>VRSN</t>
  </si>
  <si>
    <t>WDC</t>
  </si>
  <si>
    <t>WU</t>
  </si>
  <si>
    <t>XLNX</t>
  </si>
  <si>
    <t>XRX</t>
  </si>
  <si>
    <t>YHOO</t>
  </si>
  <si>
    <t xml:space="preserve">Comparing year 1 and year 2 expenses of research &amp; development in IT sector </t>
  </si>
  <si>
    <t>1st year expenses</t>
  </si>
  <si>
    <t>2nd year expenses</t>
  </si>
  <si>
    <t xml:space="preserve">Statistics of Year 1 </t>
  </si>
  <si>
    <t>Mean</t>
  </si>
  <si>
    <t>Meadian</t>
  </si>
  <si>
    <t>Standard Deviation</t>
  </si>
  <si>
    <t>Range</t>
  </si>
  <si>
    <t>Max.</t>
  </si>
  <si>
    <t>Count</t>
  </si>
  <si>
    <t>Mode</t>
  </si>
  <si>
    <t>Min.</t>
  </si>
  <si>
    <t>Sum</t>
  </si>
  <si>
    <t>Statistics of Year 2</t>
  </si>
  <si>
    <t>Grand Total</t>
  </si>
  <si>
    <t>Select Ticket Symbol</t>
  </si>
  <si>
    <t>IT sector (Profit &amp; Loss Statement)</t>
  </si>
  <si>
    <t>Historical Data</t>
  </si>
  <si>
    <t>Revenue</t>
  </si>
  <si>
    <t xml:space="preserve">   Cost of goods sold</t>
  </si>
  <si>
    <t xml:space="preserve">   Gross Profit</t>
  </si>
  <si>
    <t xml:space="preserve">   Sales, General and Admin  </t>
  </si>
  <si>
    <t xml:space="preserve">   Other operating expenses</t>
  </si>
  <si>
    <t xml:space="preserve">    Reserch &amp; Development</t>
  </si>
  <si>
    <t>Total operating expenses</t>
  </si>
  <si>
    <t>Operating income/ EBIT</t>
  </si>
  <si>
    <t>IT sector Profit &amp; Loss Statement</t>
  </si>
  <si>
    <t>Forecast</t>
  </si>
  <si>
    <t>Year 5</t>
  </si>
  <si>
    <t>Year 6</t>
  </si>
  <si>
    <t xml:space="preserve">                               Operating Statistics</t>
  </si>
  <si>
    <t xml:space="preserve">                                                                                                                          Historical</t>
  </si>
  <si>
    <t>Assumptions</t>
  </si>
  <si>
    <t>Revenue Growth(%)</t>
  </si>
  <si>
    <t>Select Case</t>
  </si>
  <si>
    <t>Strong Case</t>
  </si>
  <si>
    <t>Case senario- Sensitivity Analysis</t>
  </si>
  <si>
    <t>Revenue growth (%)</t>
  </si>
  <si>
    <t>Base Case</t>
  </si>
  <si>
    <t>Weak Case</t>
  </si>
  <si>
    <t>Gross Margin (%)</t>
  </si>
  <si>
    <t>Operating Margin (%)</t>
  </si>
</sst>
</file>

<file path=xl/styles.xml><?xml version="1.0" encoding="utf-8"?>
<styleSheet xmlns="http://schemas.openxmlformats.org/spreadsheetml/2006/main">
  <numFmts count="10">
    <numFmt numFmtId="6" formatCode="&quot;$&quot;#,##0_);[Red]\(&quot;$&quot;#,##0\)"/>
    <numFmt numFmtId="176" formatCode="_ * #,##0.00_ ;_ * \-#,##0.00_ ;_ * &quot;-&quot;??_ ;_ @_ "/>
    <numFmt numFmtId="177" formatCode="&quot;$&quot;#,##0"/>
    <numFmt numFmtId="178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9" formatCode="_(* #,##0_);_(* \(#,##0\);_(* &quot;-&quot;??_);_(@_)"/>
    <numFmt numFmtId="180" formatCode="#,##0.00;\(#,##0.00\)"/>
    <numFmt numFmtId="8" formatCode="&quot;$&quot;#,##0.00_);[Red]\(&quot;$&quot;#,##0.00\)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6"/>
      <color theme="1"/>
      <name val="Calibri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b/>
      <i/>
      <sz val="12"/>
      <color theme="1"/>
      <name val="Calibri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</font>
    <font>
      <b/>
      <sz val="14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Arial"/>
      <charset val="134"/>
    </font>
    <font>
      <b/>
      <sz val="12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4" tint="0.6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EAD1DC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B6D7A8"/>
      </patternFill>
    </fill>
    <fill>
      <patternFill patternType="solid">
        <fgColor rgb="FFE2EFD9"/>
        <bgColor rgb="FFE2EFD9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rgb="FFFFE59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47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uble">
        <color rgb="FF000000"/>
      </top>
      <bottom style="dotted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dotted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1" borderId="40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0" fillId="36" borderId="39" applyNumberFormat="0" applyFont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8" fillId="0" borderId="4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44" borderId="42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0" fillId="53" borderId="44" applyNumberFormat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31" fillId="53" borderId="42" applyNumberFormat="0" applyAlignment="0" applyProtection="0">
      <alignment vertical="center"/>
    </xf>
    <xf numFmtId="0" fontId="32" fillId="0" borderId="45" applyNumberFormat="0" applyFill="0" applyAlignment="0" applyProtection="0">
      <alignment vertical="center"/>
    </xf>
    <xf numFmtId="0" fontId="33" fillId="0" borderId="46" applyNumberFormat="0" applyFill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60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/>
    <xf numFmtId="0" fontId="2" fillId="0" borderId="0" xfId="0" applyFont="1" applyFill="1" applyAlignment="1">
      <alignment horizontal="left"/>
    </xf>
    <xf numFmtId="0" fontId="3" fillId="2" borderId="2" xfId="0" applyFont="1" applyFill="1" applyBorder="1" applyAlignment="1">
      <alignment vertical="center"/>
    </xf>
    <xf numFmtId="0" fontId="2" fillId="3" borderId="0" xfId="0" applyFont="1" applyFill="1" applyAlignment="1"/>
    <xf numFmtId="0" fontId="0" fillId="0" borderId="0" xfId="0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/>
    <xf numFmtId="0" fontId="4" fillId="4" borderId="5" xfId="0" applyFont="1" applyFill="1" applyBorder="1" applyAlignment="1">
      <alignment horizontal="center"/>
    </xf>
    <xf numFmtId="0" fontId="5" fillId="5" borderId="0" xfId="0" applyFont="1" applyFill="1" applyBorder="1" applyAlignment="1"/>
    <xf numFmtId="0" fontId="5" fillId="5" borderId="3" xfId="0" applyFont="1" applyFill="1" applyBorder="1" applyAlignment="1"/>
    <xf numFmtId="0" fontId="0" fillId="6" borderId="0" xfId="0" applyFill="1">
      <alignment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/>
    <xf numFmtId="0" fontId="1" fillId="7" borderId="7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10" borderId="13" xfId="0" applyFont="1" applyFill="1" applyBorder="1" applyAlignment="1"/>
    <xf numFmtId="179" fontId="1" fillId="11" borderId="14" xfId="0" applyNumberFormat="1" applyFont="1" applyFill="1" applyBorder="1" applyAlignment="1">
      <alignment horizontal="center"/>
    </xf>
    <xf numFmtId="179" fontId="1" fillId="12" borderId="15" xfId="0" applyNumberFormat="1" applyFont="1" applyFill="1" applyBorder="1" applyAlignment="1"/>
    <xf numFmtId="0" fontId="0" fillId="0" borderId="0" xfId="0" applyFont="1" applyFill="1" applyAlignment="1">
      <alignment horizontal="left"/>
    </xf>
    <xf numFmtId="0" fontId="1" fillId="10" borderId="16" xfId="0" applyFont="1" applyFill="1" applyBorder="1" applyAlignment="1"/>
    <xf numFmtId="0" fontId="1" fillId="10" borderId="13" xfId="0" applyFont="1" applyFill="1" applyBorder="1" applyAlignment="1"/>
    <xf numFmtId="0" fontId="1" fillId="10" borderId="17" xfId="0" applyFont="1" applyFill="1" applyBorder="1" applyAlignment="1"/>
    <xf numFmtId="43" fontId="1" fillId="12" borderId="15" xfId="0" applyNumberFormat="1" applyFont="1" applyFill="1" applyBorder="1" applyAlignment="1"/>
    <xf numFmtId="0" fontId="6" fillId="10" borderId="13" xfId="0" applyFont="1" applyFill="1" applyBorder="1" applyAlignment="1"/>
    <xf numFmtId="43" fontId="1" fillId="12" borderId="18" xfId="0" applyNumberFormat="1" applyFont="1" applyFill="1" applyBorder="1" applyAlignment="1"/>
    <xf numFmtId="0" fontId="7" fillId="13" borderId="13" xfId="0" applyFont="1" applyFill="1" applyBorder="1" applyAlignment="1"/>
    <xf numFmtId="43" fontId="8" fillId="14" borderId="19" xfId="0" applyNumberFormat="1" applyFont="1" applyFill="1" applyBorder="1" applyAlignment="1"/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9" fillId="15" borderId="20" xfId="0" applyFont="1" applyFill="1" applyBorder="1" applyAlignment="1"/>
    <xf numFmtId="0" fontId="1" fillId="16" borderId="21" xfId="0" applyFont="1" applyFill="1" applyBorder="1" applyAlignment="1"/>
    <xf numFmtId="9" fontId="1" fillId="16" borderId="22" xfId="6" applyFont="1" applyFill="1" applyBorder="1" applyAlignment="1"/>
    <xf numFmtId="9" fontId="1" fillId="16" borderId="21" xfId="0" applyNumberFormat="1" applyFont="1" applyFill="1" applyBorder="1" applyAlignment="1"/>
    <xf numFmtId="0" fontId="9" fillId="15" borderId="23" xfId="0" applyFont="1" applyFill="1" applyBorder="1" applyAlignment="1"/>
    <xf numFmtId="0" fontId="1" fillId="16" borderId="24" xfId="0" applyFont="1" applyFill="1" applyBorder="1" applyAlignment="1"/>
    <xf numFmtId="0" fontId="1" fillId="16" borderId="25" xfId="0" applyFont="1" applyFill="1" applyBorder="1" applyAlignment="1"/>
    <xf numFmtId="9" fontId="1" fillId="16" borderId="24" xfId="0" applyNumberFormat="1" applyFont="1" applyFill="1" applyBorder="1" applyAlignment="1"/>
    <xf numFmtId="0" fontId="1" fillId="16" borderId="26" xfId="0" applyFont="1" applyFill="1" applyBorder="1" applyAlignment="1"/>
    <xf numFmtId="9" fontId="1" fillId="16" borderId="27" xfId="0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3" fillId="17" borderId="2" xfId="0" applyFont="1" applyFill="1" applyBorder="1" applyAlignment="1">
      <alignment vertical="center"/>
    </xf>
    <xf numFmtId="0" fontId="6" fillId="18" borderId="28" xfId="0" applyFont="1" applyFill="1" applyBorder="1" applyAlignment="1">
      <alignment horizontal="left" vertical="center"/>
    </xf>
    <xf numFmtId="0" fontId="10" fillId="19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3" xfId="0" applyFont="1" applyFill="1" applyBorder="1" applyAlignment="1"/>
    <xf numFmtId="0" fontId="11" fillId="19" borderId="29" xfId="0" applyFont="1" applyFill="1" applyBorder="1" applyAlignment="1"/>
    <xf numFmtId="0" fontId="11" fillId="19" borderId="30" xfId="0" applyFont="1" applyFill="1" applyBorder="1" applyAlignment="1">
      <alignment horizontal="center"/>
    </xf>
    <xf numFmtId="0" fontId="12" fillId="20" borderId="31" xfId="0" applyFont="1" applyFill="1" applyBorder="1" applyAlignment="1"/>
    <xf numFmtId="9" fontId="1" fillId="20" borderId="3" xfId="0" applyNumberFormat="1" applyFont="1" applyFill="1" applyBorder="1" applyAlignment="1"/>
    <xf numFmtId="0" fontId="11" fillId="19" borderId="20" xfId="0" applyFont="1" applyFill="1" applyBorder="1" applyAlignment="1"/>
    <xf numFmtId="0" fontId="1" fillId="0" borderId="3" xfId="0" applyFont="1" applyFill="1" applyBorder="1" applyAlignment="1"/>
    <xf numFmtId="0" fontId="12" fillId="20" borderId="23" xfId="0" applyFont="1" applyFill="1" applyBorder="1" applyAlignment="1"/>
    <xf numFmtId="9" fontId="1" fillId="20" borderId="32" xfId="0" applyNumberFormat="1" applyFont="1" applyFill="1" applyBorder="1" applyAlignment="1"/>
    <xf numFmtId="0" fontId="0" fillId="6" borderId="8" xfId="0" applyFont="1" applyFill="1" applyBorder="1" applyAlignment="1"/>
    <xf numFmtId="0" fontId="1" fillId="9" borderId="12" xfId="0" applyFont="1" applyFill="1" applyBorder="1" applyAlignment="1">
      <alignment horizontal="center"/>
    </xf>
    <xf numFmtId="179" fontId="1" fillId="12" borderId="33" xfId="0" applyNumberFormat="1" applyFont="1" applyFill="1" applyBorder="1" applyAlignment="1"/>
    <xf numFmtId="43" fontId="1" fillId="12" borderId="34" xfId="0" applyNumberFormat="1" applyFont="1" applyFill="1" applyBorder="1" applyAlignment="1"/>
    <xf numFmtId="43" fontId="1" fillId="12" borderId="33" xfId="0" applyNumberFormat="1" applyFont="1" applyFill="1" applyBorder="1" applyAlignment="1"/>
    <xf numFmtId="43" fontId="8" fillId="14" borderId="35" xfId="0" applyNumberFormat="1" applyFont="1" applyFill="1" applyBorder="1" applyAlignment="1"/>
    <xf numFmtId="9" fontId="1" fillId="16" borderId="36" xfId="0" applyNumberFormat="1" applyFont="1" applyFill="1" applyBorder="1" applyAlignment="1"/>
    <xf numFmtId="9" fontId="1" fillId="16" borderId="26" xfId="0" applyNumberFormat="1" applyFont="1" applyFill="1" applyBorder="1" applyAlignment="1"/>
    <xf numFmtId="0" fontId="2" fillId="21" borderId="0" xfId="0" applyFont="1" applyFill="1" applyAlignment="1"/>
    <xf numFmtId="0" fontId="0" fillId="0" borderId="37" xfId="0" applyBorder="1">
      <alignment vertical="center"/>
    </xf>
    <xf numFmtId="0" fontId="13" fillId="22" borderId="38" xfId="0" applyFont="1" applyFill="1" applyBorder="1">
      <alignment vertical="center"/>
    </xf>
    <xf numFmtId="0" fontId="14" fillId="0" borderId="0" xfId="0" applyFont="1" applyFill="1" applyAlignment="1"/>
    <xf numFmtId="0" fontId="15" fillId="23" borderId="0" xfId="0" applyFont="1" applyFill="1" applyAlignment="1"/>
    <xf numFmtId="0" fontId="14" fillId="23" borderId="0" xfId="0" applyFont="1" applyFill="1" applyAlignment="1"/>
    <xf numFmtId="0" fontId="16" fillId="24" borderId="0" xfId="0" applyFont="1" applyFill="1" applyAlignment="1"/>
    <xf numFmtId="0" fontId="1" fillId="0" borderId="0" xfId="0" applyFont="1" applyFill="1" applyAlignment="1"/>
    <xf numFmtId="177" fontId="1" fillId="2" borderId="0" xfId="0" applyNumberFormat="1" applyFont="1" applyFill="1" applyAlignment="1"/>
    <xf numFmtId="0" fontId="6" fillId="25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180" fontId="1" fillId="0" borderId="0" xfId="0" applyNumberFormat="1" applyFont="1" applyFill="1" applyAlignment="1">
      <alignment horizontal="right"/>
    </xf>
    <xf numFmtId="0" fontId="14" fillId="27" borderId="0" xfId="0" applyFont="1" applyFill="1" applyAlignment="1"/>
    <xf numFmtId="0" fontId="0" fillId="28" borderId="0" xfId="0" applyFill="1">
      <alignment vertical="center"/>
    </xf>
    <xf numFmtId="0" fontId="0" fillId="29" borderId="0" xfId="0" applyFill="1">
      <alignment vertical="center"/>
    </xf>
    <xf numFmtId="58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  <xf numFmtId="0" fontId="13" fillId="28" borderId="0" xfId="0" applyFont="1" applyFill="1">
      <alignment vertical="center"/>
    </xf>
    <xf numFmtId="0" fontId="13" fillId="30" borderId="0" xfId="0" applyFont="1" applyFill="1" applyAlignment="1"/>
    <xf numFmtId="3" fontId="0" fillId="28" borderId="0" xfId="0" applyNumberFormat="1" applyFill="1">
      <alignment vertical="center"/>
    </xf>
    <xf numFmtId="8" fontId="0" fillId="29" borderId="0" xfId="0" applyNumberFormat="1" applyFill="1">
      <alignment vertical="center"/>
    </xf>
    <xf numFmtId="4" fontId="0" fillId="29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AD1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Statistics of R&amp;D department (year 1)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'Task 1'!$E$8:$E$11</c:f>
              <c:strCache>
                <c:ptCount val="4"/>
                <c:pt idx="0">
                  <c:v>Mean</c:v>
                </c:pt>
                <c:pt idx="1">
                  <c:v>Meadian</c:v>
                </c:pt>
                <c:pt idx="2">
                  <c:v>Standard Deviation</c:v>
                </c:pt>
                <c:pt idx="3">
                  <c:v>Range</c:v>
                </c:pt>
              </c:strCache>
            </c:strRef>
          </c:cat>
          <c:val>
            <c:numRef>
              <c:f>'Task 1'!$F$8:$F$11</c:f>
              <c:numCache>
                <c:formatCode>#,##0.00;\(#,##0.00\)</c:formatCode>
                <c:ptCount val="4"/>
                <c:pt idx="0">
                  <c:v>1239305034.48276</c:v>
                </c:pt>
                <c:pt idx="1">
                  <c:v>553169000</c:v>
                </c:pt>
                <c:pt idx="2">
                  <c:v>2221113617.9334</c:v>
                </c:pt>
                <c:pt idx="3">
                  <c:v>10611000000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151063"/>
        <c:axId val="546816996"/>
      </c:barChart>
      <c:catAx>
        <c:axId val="907151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816996"/>
        <c:crosses val="autoZero"/>
        <c:auto val="1"/>
        <c:lblAlgn val="ctr"/>
        <c:lblOffset val="100"/>
        <c:noMultiLvlLbl val="0"/>
      </c:catAx>
      <c:valAx>
        <c:axId val="5468169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151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Statistics of R&amp;D department (year 2)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'Task 1'!$E$25:$E$28</c:f>
              <c:strCache>
                <c:ptCount val="4"/>
                <c:pt idx="0">
                  <c:v>Mean</c:v>
                </c:pt>
                <c:pt idx="1">
                  <c:v>Meadian</c:v>
                </c:pt>
                <c:pt idx="2">
                  <c:v>Standard Deviation</c:v>
                </c:pt>
                <c:pt idx="3">
                  <c:v>Range</c:v>
                </c:pt>
              </c:strCache>
            </c:strRef>
          </c:cat>
          <c:val>
            <c:numRef>
              <c:f>'Task 1'!$F$25:$F$28</c:f>
              <c:numCache>
                <c:formatCode>#,##0.00;\(#,##0.00\)</c:formatCode>
                <c:ptCount val="4"/>
                <c:pt idx="0">
                  <c:v>1351597362.06897</c:v>
                </c:pt>
                <c:pt idx="1">
                  <c:v>583500000</c:v>
                </c:pt>
                <c:pt idx="2">
                  <c:v>2512799081.46574</c:v>
                </c:pt>
                <c:pt idx="3">
                  <c:v>11537000000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217711"/>
        <c:axId val="960574948"/>
      </c:barChart>
      <c:catAx>
        <c:axId val="48621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0574948"/>
        <c:crosses val="autoZero"/>
        <c:auto val="1"/>
        <c:lblAlgn val="ctr"/>
        <c:lblOffset val="100"/>
        <c:noMultiLvlLbl val="0"/>
      </c:catAx>
      <c:valAx>
        <c:axId val="9605749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21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285750</xdr:colOff>
      <xdr:row>2</xdr:row>
      <xdr:rowOff>123825</xdr:rowOff>
    </xdr:from>
    <xdr:ext cx="5715000" cy="3533775"/>
    <xdr:pic>
      <xdr:nvPicPr>
        <xdr:cNvPr id="2" name="Chart1" title="Chart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8429625" y="504825"/>
          <a:ext cx="5715000" cy="35337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21</xdr:row>
      <xdr:rowOff>161925</xdr:rowOff>
    </xdr:from>
    <xdr:ext cx="5715000" cy="3533775"/>
    <xdr:pic>
      <xdr:nvPicPr>
        <xdr:cNvPr id="3" name="Chart2" title="Chart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8429625" y="4162425"/>
          <a:ext cx="5715000" cy="3533775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304800</xdr:colOff>
      <xdr:row>2</xdr:row>
      <xdr:rowOff>177800</xdr:rowOff>
    </xdr:from>
    <xdr:to>
      <xdr:col>12</xdr:col>
      <xdr:colOff>151765</xdr:colOff>
      <xdr:row>21</xdr:row>
      <xdr:rowOff>148590</xdr:rowOff>
    </xdr:to>
    <xdr:graphicFrame>
      <xdr:nvGraphicFramePr>
        <xdr:cNvPr id="4" name="Chart 3"/>
        <xdr:cNvGraphicFramePr/>
      </xdr:nvGraphicFramePr>
      <xdr:xfrm>
        <a:off x="8448675" y="558800"/>
        <a:ext cx="5619115" cy="3590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21</xdr:row>
      <xdr:rowOff>168275</xdr:rowOff>
    </xdr:from>
    <xdr:to>
      <xdr:col>12</xdr:col>
      <xdr:colOff>161925</xdr:colOff>
      <xdr:row>40</xdr:row>
      <xdr:rowOff>53975</xdr:rowOff>
    </xdr:to>
    <xdr:graphicFrame>
      <xdr:nvGraphicFramePr>
        <xdr:cNvPr id="5" name="Chart 4"/>
        <xdr:cNvGraphicFramePr/>
      </xdr:nvGraphicFramePr>
      <xdr:xfrm>
        <a:off x="8458200" y="4168775"/>
        <a:ext cx="5619750" cy="350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18</xdr:row>
      <xdr:rowOff>9525</xdr:rowOff>
    </xdr:from>
    <xdr:to>
      <xdr:col>7</xdr:col>
      <xdr:colOff>9525</xdr:colOff>
      <xdr:row>22</xdr:row>
      <xdr:rowOff>19050</xdr:rowOff>
    </xdr:to>
    <xdr:cxnSp>
      <xdr:nvCxnSpPr>
        <xdr:cNvPr id="2" name="Straight Connector 1"/>
        <xdr:cNvCxnSpPr/>
      </xdr:nvCxnSpPr>
      <xdr:spPr>
        <a:xfrm>
          <a:off x="11487150" y="3752850"/>
          <a:ext cx="9525" cy="8286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9525</xdr:colOff>
      <xdr:row>1</xdr:row>
      <xdr:rowOff>0</xdr:rowOff>
    </xdr:to>
    <xdr:cxnSp>
      <xdr:nvCxnSpPr>
        <xdr:cNvPr id="3" name="Straight Connector 2"/>
        <xdr:cNvCxnSpPr/>
      </xdr:nvCxnSpPr>
      <xdr:spPr>
        <a:xfrm>
          <a:off x="2781300" y="190500"/>
          <a:ext cx="2038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2019300</xdr:colOff>
      <xdr:row>2</xdr:row>
      <xdr:rowOff>0</xdr:rowOff>
    </xdr:to>
    <xdr:cxnSp>
      <xdr:nvCxnSpPr>
        <xdr:cNvPr id="4" name="Straight Connector 3"/>
        <xdr:cNvCxnSpPr/>
      </xdr:nvCxnSpPr>
      <xdr:spPr>
        <a:xfrm>
          <a:off x="2781300" y="428625"/>
          <a:ext cx="2019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23</xdr:row>
      <xdr:rowOff>0</xdr:rowOff>
    </xdr:from>
    <xdr:to>
      <xdr:col>2</xdr:col>
      <xdr:colOff>2019300</xdr:colOff>
      <xdr:row>23</xdr:row>
      <xdr:rowOff>0</xdr:rowOff>
    </xdr:to>
    <xdr:cxnSp>
      <xdr:nvCxnSpPr>
        <xdr:cNvPr id="5" name="Straight Connector 4"/>
        <xdr:cNvCxnSpPr/>
      </xdr:nvCxnSpPr>
      <xdr:spPr>
        <a:xfrm>
          <a:off x="2790825" y="4772025"/>
          <a:ext cx="2009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24</xdr:row>
      <xdr:rowOff>0</xdr:rowOff>
    </xdr:from>
    <xdr:to>
      <xdr:col>2</xdr:col>
      <xdr:colOff>2019300</xdr:colOff>
      <xdr:row>24</xdr:row>
      <xdr:rowOff>9525</xdr:rowOff>
    </xdr:to>
    <xdr:cxnSp>
      <xdr:nvCxnSpPr>
        <xdr:cNvPr id="6" name="Straight Connector 5"/>
        <xdr:cNvCxnSpPr/>
      </xdr:nvCxnSpPr>
      <xdr:spPr>
        <a:xfrm>
          <a:off x="2790825" y="5019675"/>
          <a:ext cx="20097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35.7221643518" refreshedBy="Prithu" recordCount="231">
  <cacheSource type="worksheet">
    <worksheetSource ref="A1:A1048576" sheet="Filtered Data"/>
  </cacheSource>
  <cacheFields count="1">
    <cacheField name="Ticker Symbol" numFmtId="0">
      <sharedItems containsBlank="1" count="60">
        <s v="AAPL"/>
        <s v="ADBE"/>
        <s v="ADI"/>
        <s v="ADS"/>
        <s v="ADSK"/>
        <s v="AKAM"/>
        <s v="AMAT"/>
        <s v="APH"/>
        <s v="ATVI"/>
        <s v="AVGO"/>
        <s v="CRM"/>
        <s v="CSCO"/>
        <s v="CSRA"/>
        <s v="CTSH"/>
        <s v="CTXS"/>
        <s v="EA"/>
        <s v="EBAY"/>
        <s v="FB"/>
        <s v="FFIV"/>
        <s v="FIS"/>
        <s v="FISV"/>
        <s v="FLIR"/>
        <s v="FSLR"/>
        <s v="GLW"/>
        <s v="GPN"/>
        <s v="HPE"/>
        <s v="HPQ"/>
        <s v="HRS"/>
        <s v="IBM"/>
        <s v="INTC"/>
        <s v="INTU"/>
        <s v="JNPR"/>
        <s v="KLAC"/>
        <s v="LLTC"/>
        <s v="LRCX"/>
        <s v="MA"/>
        <s v="MCHP"/>
        <s v="MSFT"/>
        <s v="MU"/>
        <s v="NFLX"/>
        <s v="NTAP"/>
        <s v="NVDA"/>
        <s v="QCOM"/>
        <s v="QRVO"/>
        <s v="RHT"/>
        <s v="STX"/>
        <s v="SWKS"/>
        <s v="SYMC"/>
        <s v="TDC"/>
        <s v="TEL"/>
        <s v="TSS"/>
        <s v="TXN"/>
        <s v="V"/>
        <s v="VRSN"/>
        <s v="WDC"/>
        <s v="WU"/>
        <s v="XLNX"/>
        <s v="XRX"/>
        <s v="YHOO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A63" firstHeaderRow="1" firstDataRow="1" firstDataCol="1"/>
  <pivotFields count="1">
    <pivotField axis="axisRow" compact="0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h="1" x="59"/>
        <item t="default"/>
      </items>
    </pivotField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1"/>
  <sheetViews>
    <sheetView topLeftCell="C1" workbookViewId="0">
      <selection activeCell="G31" sqref="G31"/>
    </sheetView>
  </sheetViews>
  <sheetFormatPr defaultColWidth="9.14285714285714" defaultRowHeight="15"/>
  <cols>
    <col min="2" max="2" width="10.2857142857143" customWidth="1"/>
    <col min="3" max="3" width="20" customWidth="1"/>
    <col min="4" max="4" width="19.2857142857143" customWidth="1"/>
    <col min="5" max="5" width="23.5714285714286" customWidth="1"/>
    <col min="6" max="6" width="29.8571428571429" customWidth="1"/>
    <col min="7" max="7" width="21.1428571428571" customWidth="1"/>
    <col min="8" max="8" width="19.4285714285714" customWidth="1"/>
    <col min="9" max="9" width="24.4285714285714" customWidth="1"/>
    <col min="10" max="10" width="9.14285714285714" customWidth="1"/>
    <col min="11" max="11" width="22.8571428571429" hidden="1" customWidth="1"/>
    <col min="12" max="12" width="15" style="84" customWidth="1"/>
    <col min="13" max="13" width="22.1428571428571" style="84" customWidth="1"/>
    <col min="14" max="14" width="18.7142857142857" style="84" customWidth="1"/>
    <col min="16" max="16" width="14.7142857142857" style="85" customWidth="1"/>
    <col min="17" max="17" width="17" style="8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89" t="s">
        <v>10</v>
      </c>
      <c r="M1" s="89" t="s">
        <v>11</v>
      </c>
      <c r="N1" s="89" t="s">
        <v>12</v>
      </c>
      <c r="P1" s="90" t="s">
        <v>13</v>
      </c>
      <c r="Q1" s="90" t="s">
        <v>14</v>
      </c>
    </row>
    <row r="2" spans="1:17">
      <c r="A2" t="s">
        <v>15</v>
      </c>
      <c r="B2" t="s">
        <v>16</v>
      </c>
      <c r="C2" s="86">
        <v>41545</v>
      </c>
      <c r="D2" s="87">
        <v>170910000000</v>
      </c>
      <c r="E2" s="87">
        <v>106606000000</v>
      </c>
      <c r="F2" s="87">
        <v>10830000000</v>
      </c>
      <c r="G2" s="87">
        <v>4475000000</v>
      </c>
      <c r="H2" s="88">
        <v>0</v>
      </c>
      <c r="I2" t="s">
        <v>17</v>
      </c>
      <c r="J2" t="s">
        <v>18</v>
      </c>
      <c r="L2" s="91">
        <f>D2-E2</f>
        <v>64304000000</v>
      </c>
      <c r="M2" s="91">
        <f>F2+G2+H2</f>
        <v>15305000000</v>
      </c>
      <c r="N2" s="91">
        <f>L2-M2</f>
        <v>48999000000</v>
      </c>
      <c r="P2" s="92">
        <f>1-(E2/D2)</f>
        <v>0.376244807208472</v>
      </c>
      <c r="Q2" s="93">
        <f>N2/D2</f>
        <v>0.286694751623662</v>
      </c>
    </row>
    <row r="3" spans="1:17">
      <c r="A3" t="s">
        <v>15</v>
      </c>
      <c r="B3" t="s">
        <v>19</v>
      </c>
      <c r="C3" s="86">
        <v>41909</v>
      </c>
      <c r="D3" s="87">
        <v>182795000000</v>
      </c>
      <c r="E3" s="87">
        <v>112258000000</v>
      </c>
      <c r="F3" s="87">
        <v>11993000000</v>
      </c>
      <c r="G3" s="87">
        <v>6041000000</v>
      </c>
      <c r="H3" s="88">
        <v>0</v>
      </c>
      <c r="I3" t="s">
        <v>17</v>
      </c>
      <c r="J3" t="s">
        <v>18</v>
      </c>
      <c r="L3" s="91">
        <f t="shared" ref="L3:L39" si="0">D3-E3</f>
        <v>70537000000</v>
      </c>
      <c r="M3" s="91">
        <f t="shared" ref="M3:M66" si="1">F3+G3+H3</f>
        <v>18034000000</v>
      </c>
      <c r="N3" s="91">
        <f t="shared" ref="N3:N66" si="2">L3-M3</f>
        <v>52503000000</v>
      </c>
      <c r="P3" s="92">
        <f t="shared" ref="P3:P66" si="3">1-(E3/D3)</f>
        <v>0.385880357777839</v>
      </c>
      <c r="Q3" s="93">
        <f t="shared" ref="Q3:Q66" si="4">N3/D3</f>
        <v>0.287223392324735</v>
      </c>
    </row>
    <row r="4" spans="1:17">
      <c r="A4" t="s">
        <v>15</v>
      </c>
      <c r="B4" t="s">
        <v>20</v>
      </c>
      <c r="C4" s="86">
        <v>42273</v>
      </c>
      <c r="D4" s="87">
        <v>233715000000</v>
      </c>
      <c r="E4" s="87">
        <v>140089000000</v>
      </c>
      <c r="F4" s="87">
        <v>14329000000</v>
      </c>
      <c r="G4" s="87">
        <v>8067000000</v>
      </c>
      <c r="H4" s="88">
        <v>0</v>
      </c>
      <c r="I4" t="s">
        <v>17</v>
      </c>
      <c r="J4" t="s">
        <v>18</v>
      </c>
      <c r="L4" s="91">
        <f t="shared" si="0"/>
        <v>93626000000</v>
      </c>
      <c r="M4" s="91">
        <f t="shared" si="1"/>
        <v>22396000000</v>
      </c>
      <c r="N4" s="91">
        <f t="shared" si="2"/>
        <v>71230000000</v>
      </c>
      <c r="P4" s="92">
        <f t="shared" si="3"/>
        <v>0.400599020174144</v>
      </c>
      <c r="Q4" s="93">
        <f t="shared" si="4"/>
        <v>0.304772907173267</v>
      </c>
    </row>
    <row r="5" spans="1:17">
      <c r="A5" t="s">
        <v>15</v>
      </c>
      <c r="B5" t="s">
        <v>21</v>
      </c>
      <c r="C5" s="86">
        <v>42637</v>
      </c>
      <c r="D5" s="87">
        <v>215639000000</v>
      </c>
      <c r="E5" s="87">
        <v>131376000000</v>
      </c>
      <c r="F5" s="87">
        <v>14194000000</v>
      </c>
      <c r="G5" s="87">
        <v>10045000000</v>
      </c>
      <c r="H5" s="88">
        <v>0</v>
      </c>
      <c r="I5" t="s">
        <v>17</v>
      </c>
      <c r="J5" t="s">
        <v>18</v>
      </c>
      <c r="L5" s="91">
        <f t="shared" si="0"/>
        <v>84263000000</v>
      </c>
      <c r="M5" s="91">
        <f t="shared" si="1"/>
        <v>24239000000</v>
      </c>
      <c r="N5" s="91">
        <f t="shared" si="2"/>
        <v>60024000000</v>
      </c>
      <c r="P5" s="92">
        <f t="shared" si="3"/>
        <v>0.39075955648097</v>
      </c>
      <c r="Q5" s="93">
        <f t="shared" si="4"/>
        <v>0.278354101067061</v>
      </c>
    </row>
    <row r="6" spans="1:17">
      <c r="A6" t="s">
        <v>22</v>
      </c>
      <c r="B6" t="s">
        <v>16</v>
      </c>
      <c r="C6" s="86">
        <v>41607</v>
      </c>
      <c r="D6" s="87">
        <v>4055240000</v>
      </c>
      <c r="E6" s="88">
        <v>586557000</v>
      </c>
      <c r="F6" s="88">
        <v>2140578000</v>
      </c>
      <c r="G6" s="88">
        <v>826631000</v>
      </c>
      <c r="H6" s="88">
        <v>52254000</v>
      </c>
      <c r="I6" t="s">
        <v>17</v>
      </c>
      <c r="J6" t="s">
        <v>23</v>
      </c>
      <c r="L6" s="91">
        <f t="shared" si="0"/>
        <v>3468683000</v>
      </c>
      <c r="M6" s="91">
        <f t="shared" si="1"/>
        <v>3019463000</v>
      </c>
      <c r="N6" s="91">
        <f t="shared" si="2"/>
        <v>449220000</v>
      </c>
      <c r="P6" s="92">
        <f t="shared" si="3"/>
        <v>0.855358252532526</v>
      </c>
      <c r="Q6" s="93">
        <f t="shared" si="4"/>
        <v>0.110775194563084</v>
      </c>
    </row>
    <row r="7" spans="1:17">
      <c r="A7" t="s">
        <v>22</v>
      </c>
      <c r="B7" t="s">
        <v>19</v>
      </c>
      <c r="C7" s="86">
        <v>41971</v>
      </c>
      <c r="D7" s="87">
        <v>4147065000</v>
      </c>
      <c r="E7" s="88">
        <v>622080000</v>
      </c>
      <c r="F7" s="87">
        <v>2195640000</v>
      </c>
      <c r="G7" s="88">
        <v>844353000</v>
      </c>
      <c r="H7" s="88">
        <v>52424000</v>
      </c>
      <c r="I7" t="s">
        <v>17</v>
      </c>
      <c r="J7" t="s">
        <v>23</v>
      </c>
      <c r="L7" s="91">
        <f t="shared" si="0"/>
        <v>3524985000</v>
      </c>
      <c r="M7" s="91">
        <f t="shared" si="1"/>
        <v>3092417000</v>
      </c>
      <c r="N7" s="91">
        <f t="shared" si="2"/>
        <v>432568000</v>
      </c>
      <c r="P7" s="92">
        <f t="shared" si="3"/>
        <v>0.849995117028549</v>
      </c>
      <c r="Q7" s="93">
        <f t="shared" si="4"/>
        <v>0.104307021954081</v>
      </c>
    </row>
    <row r="8" spans="1:17">
      <c r="A8" t="s">
        <v>22</v>
      </c>
      <c r="B8" t="s">
        <v>20</v>
      </c>
      <c r="C8" s="86">
        <v>42335</v>
      </c>
      <c r="D8" s="87">
        <v>4795511000</v>
      </c>
      <c r="E8" s="88">
        <v>744317000</v>
      </c>
      <c r="F8" s="87">
        <v>2215161000</v>
      </c>
      <c r="G8" s="88">
        <v>862730000</v>
      </c>
      <c r="H8" s="88">
        <v>68649000</v>
      </c>
      <c r="I8" t="s">
        <v>17</v>
      </c>
      <c r="J8" t="s">
        <v>23</v>
      </c>
      <c r="L8" s="91">
        <f t="shared" si="0"/>
        <v>4051194000</v>
      </c>
      <c r="M8" s="91">
        <f t="shared" si="1"/>
        <v>3146540000</v>
      </c>
      <c r="N8" s="91">
        <f t="shared" si="2"/>
        <v>904654000</v>
      </c>
      <c r="P8" s="92">
        <f t="shared" si="3"/>
        <v>0.844788803528967</v>
      </c>
      <c r="Q8" s="93">
        <f t="shared" si="4"/>
        <v>0.188646006650803</v>
      </c>
    </row>
    <row r="9" spans="1:17">
      <c r="A9" t="s">
        <v>22</v>
      </c>
      <c r="B9" t="s">
        <v>21</v>
      </c>
      <c r="C9" s="86">
        <v>42706</v>
      </c>
      <c r="D9" s="87">
        <v>5854430000</v>
      </c>
      <c r="E9" s="88">
        <v>819908000</v>
      </c>
      <c r="F9" s="87">
        <v>2487907000</v>
      </c>
      <c r="G9" s="88">
        <v>975987000</v>
      </c>
      <c r="H9" s="88">
        <v>78534000</v>
      </c>
      <c r="I9" t="s">
        <v>17</v>
      </c>
      <c r="J9" t="s">
        <v>23</v>
      </c>
      <c r="L9" s="91">
        <f t="shared" si="0"/>
        <v>5034522000</v>
      </c>
      <c r="M9" s="91">
        <f t="shared" si="1"/>
        <v>3542428000</v>
      </c>
      <c r="N9" s="91">
        <f t="shared" si="2"/>
        <v>1492094000</v>
      </c>
      <c r="P9" s="92">
        <f t="shared" si="3"/>
        <v>0.85995084064546</v>
      </c>
      <c r="Q9" s="93">
        <f t="shared" si="4"/>
        <v>0.254865802477782</v>
      </c>
    </row>
    <row r="10" spans="1:17">
      <c r="A10" t="s">
        <v>24</v>
      </c>
      <c r="B10" t="s">
        <v>16</v>
      </c>
      <c r="C10" s="86">
        <v>41580</v>
      </c>
      <c r="D10" s="87">
        <v>2633689000</v>
      </c>
      <c r="E10" s="88">
        <v>941278000</v>
      </c>
      <c r="F10" s="88">
        <v>396233000</v>
      </c>
      <c r="G10" s="88">
        <v>513035000</v>
      </c>
      <c r="H10" s="88">
        <v>220000</v>
      </c>
      <c r="I10" t="s">
        <v>17</v>
      </c>
      <c r="J10" t="s">
        <v>25</v>
      </c>
      <c r="L10" s="91">
        <f t="shared" si="0"/>
        <v>1692411000</v>
      </c>
      <c r="M10" s="91">
        <f t="shared" si="1"/>
        <v>909488000</v>
      </c>
      <c r="N10" s="91">
        <f t="shared" si="2"/>
        <v>782923000</v>
      </c>
      <c r="P10" s="92">
        <f t="shared" si="3"/>
        <v>0.64260092972253</v>
      </c>
      <c r="Q10" s="93">
        <f t="shared" si="4"/>
        <v>0.297272381059419</v>
      </c>
    </row>
    <row r="11" spans="1:17">
      <c r="A11" t="s">
        <v>24</v>
      </c>
      <c r="B11" t="s">
        <v>19</v>
      </c>
      <c r="C11" s="86">
        <v>41944</v>
      </c>
      <c r="D11" s="87">
        <v>2864773000</v>
      </c>
      <c r="E11" s="88">
        <v>1034585000</v>
      </c>
      <c r="F11" s="88">
        <v>454676000</v>
      </c>
      <c r="G11" s="88">
        <v>559686000</v>
      </c>
      <c r="H11" s="88">
        <v>26020000</v>
      </c>
      <c r="I11" t="s">
        <v>17</v>
      </c>
      <c r="J11" t="s">
        <v>25</v>
      </c>
      <c r="L11" s="91">
        <f t="shared" si="0"/>
        <v>1830188000</v>
      </c>
      <c r="M11" s="91">
        <f t="shared" si="1"/>
        <v>1040382000</v>
      </c>
      <c r="N11" s="91">
        <f t="shared" si="2"/>
        <v>789806000</v>
      </c>
      <c r="P11" s="92">
        <f t="shared" si="3"/>
        <v>0.638859693246201</v>
      </c>
      <c r="Q11" s="93">
        <f t="shared" si="4"/>
        <v>0.275695840473224</v>
      </c>
    </row>
    <row r="12" spans="1:17">
      <c r="A12" t="s">
        <v>24</v>
      </c>
      <c r="B12" t="s">
        <v>20</v>
      </c>
      <c r="C12" s="86">
        <v>42308</v>
      </c>
      <c r="D12" s="87">
        <v>3435092000</v>
      </c>
      <c r="E12" s="88">
        <v>1175830000</v>
      </c>
      <c r="F12" s="88">
        <v>702644000</v>
      </c>
      <c r="G12" s="88">
        <v>637459000</v>
      </c>
      <c r="H12" s="88">
        <v>88318000</v>
      </c>
      <c r="I12" t="s">
        <v>17</v>
      </c>
      <c r="J12" t="s">
        <v>25</v>
      </c>
      <c r="L12" s="91">
        <f t="shared" si="0"/>
        <v>2259262000</v>
      </c>
      <c r="M12" s="91">
        <f t="shared" si="1"/>
        <v>1428421000</v>
      </c>
      <c r="N12" s="91">
        <f t="shared" si="2"/>
        <v>830841000</v>
      </c>
      <c r="P12" s="92">
        <f t="shared" si="3"/>
        <v>0.657700579780687</v>
      </c>
      <c r="Q12" s="93">
        <f t="shared" si="4"/>
        <v>0.241868631174944</v>
      </c>
    </row>
    <row r="13" spans="1:17">
      <c r="A13" t="s">
        <v>24</v>
      </c>
      <c r="B13" t="s">
        <v>21</v>
      </c>
      <c r="C13" s="86">
        <v>42672</v>
      </c>
      <c r="D13" s="87">
        <v>3421409000</v>
      </c>
      <c r="E13" s="88">
        <v>1194236000</v>
      </c>
      <c r="F13" s="88">
        <v>461438000</v>
      </c>
      <c r="G13" s="88">
        <v>653816000</v>
      </c>
      <c r="H13" s="88">
        <v>70123000</v>
      </c>
      <c r="I13" t="s">
        <v>17</v>
      </c>
      <c r="J13" t="s">
        <v>25</v>
      </c>
      <c r="L13" s="91">
        <f t="shared" si="0"/>
        <v>2227173000</v>
      </c>
      <c r="M13" s="91">
        <f t="shared" si="1"/>
        <v>1185377000</v>
      </c>
      <c r="N13" s="91">
        <f t="shared" si="2"/>
        <v>1041796000</v>
      </c>
      <c r="P13" s="92">
        <f t="shared" si="3"/>
        <v>0.650951990831847</v>
      </c>
      <c r="Q13" s="93">
        <f t="shared" si="4"/>
        <v>0.304493265786113</v>
      </c>
    </row>
    <row r="14" spans="1:17">
      <c r="A14" t="s">
        <v>26</v>
      </c>
      <c r="B14" t="s">
        <v>16</v>
      </c>
      <c r="C14" s="86">
        <v>41274</v>
      </c>
      <c r="D14" s="87">
        <v>3641390000</v>
      </c>
      <c r="E14" s="87">
        <v>2392091000</v>
      </c>
      <c r="F14" s="88">
        <v>108059000</v>
      </c>
      <c r="G14" s="88">
        <v>0</v>
      </c>
      <c r="H14" s="88">
        <v>166876000</v>
      </c>
      <c r="I14" t="s">
        <v>17</v>
      </c>
      <c r="J14" t="s">
        <v>27</v>
      </c>
      <c r="L14" s="91">
        <f t="shared" si="0"/>
        <v>1249299000</v>
      </c>
      <c r="M14" s="91">
        <f t="shared" si="1"/>
        <v>274935000</v>
      </c>
      <c r="N14" s="91">
        <f t="shared" si="2"/>
        <v>974364000</v>
      </c>
      <c r="P14" s="92">
        <f t="shared" si="3"/>
        <v>0.343082998525288</v>
      </c>
      <c r="Q14" s="93">
        <f t="shared" si="4"/>
        <v>0.267580237217107</v>
      </c>
    </row>
    <row r="15" spans="1:17">
      <c r="A15" t="s">
        <v>26</v>
      </c>
      <c r="B15" t="s">
        <v>19</v>
      </c>
      <c r="C15" s="86">
        <v>41639</v>
      </c>
      <c r="D15" s="87">
        <v>4319063000</v>
      </c>
      <c r="E15" s="87">
        <v>2894917000</v>
      </c>
      <c r="F15" s="88">
        <v>109115000</v>
      </c>
      <c r="G15" s="88">
        <v>0</v>
      </c>
      <c r="H15" s="88">
        <v>216119000</v>
      </c>
      <c r="I15" t="s">
        <v>17</v>
      </c>
      <c r="J15" t="s">
        <v>27</v>
      </c>
      <c r="L15" s="91">
        <f t="shared" si="0"/>
        <v>1424146000</v>
      </c>
      <c r="M15" s="91">
        <f t="shared" si="1"/>
        <v>325234000</v>
      </c>
      <c r="N15" s="91">
        <f t="shared" si="2"/>
        <v>1098912000</v>
      </c>
      <c r="P15" s="92">
        <f t="shared" si="3"/>
        <v>0.329734944824838</v>
      </c>
      <c r="Q15" s="93">
        <f t="shared" si="4"/>
        <v>0.254432963816457</v>
      </c>
    </row>
    <row r="16" spans="1:17">
      <c r="A16" t="s">
        <v>26</v>
      </c>
      <c r="B16" t="s">
        <v>20</v>
      </c>
      <c r="C16" s="86">
        <v>42004</v>
      </c>
      <c r="D16" s="87">
        <v>5302940000</v>
      </c>
      <c r="E16" s="87">
        <v>3643979000</v>
      </c>
      <c r="F16" s="88">
        <v>247412000</v>
      </c>
      <c r="G16" s="88">
        <v>0</v>
      </c>
      <c r="H16" s="88">
        <v>313082000</v>
      </c>
      <c r="I16" t="s">
        <v>17</v>
      </c>
      <c r="J16" t="s">
        <v>27</v>
      </c>
      <c r="L16" s="91">
        <f t="shared" si="0"/>
        <v>1658961000</v>
      </c>
      <c r="M16" s="91">
        <f t="shared" si="1"/>
        <v>560494000</v>
      </c>
      <c r="N16" s="91">
        <f t="shared" si="2"/>
        <v>1098467000</v>
      </c>
      <c r="P16" s="92">
        <f t="shared" si="3"/>
        <v>0.312837972898053</v>
      </c>
      <c r="Q16" s="93">
        <f t="shared" si="4"/>
        <v>0.207143018778263</v>
      </c>
    </row>
    <row r="17" spans="1:17">
      <c r="A17" t="s">
        <v>26</v>
      </c>
      <c r="B17" t="s">
        <v>21</v>
      </c>
      <c r="C17" s="86">
        <v>42369</v>
      </c>
      <c r="D17" s="87">
        <v>6439746000</v>
      </c>
      <c r="E17" s="87">
        <v>4482700000</v>
      </c>
      <c r="F17" s="88">
        <v>203046000</v>
      </c>
      <c r="G17" s="88">
        <v>0</v>
      </c>
      <c r="H17" s="88">
        <v>492140000</v>
      </c>
      <c r="I17" t="s">
        <v>17</v>
      </c>
      <c r="J17" t="s">
        <v>27</v>
      </c>
      <c r="L17" s="91">
        <f t="shared" si="0"/>
        <v>1957046000</v>
      </c>
      <c r="M17" s="91">
        <f t="shared" si="1"/>
        <v>695186000</v>
      </c>
      <c r="N17" s="91">
        <f t="shared" si="2"/>
        <v>1261860000</v>
      </c>
      <c r="P17" s="92">
        <f t="shared" si="3"/>
        <v>0.303901116596835</v>
      </c>
      <c r="Q17" s="93">
        <f t="shared" si="4"/>
        <v>0.195948722201155</v>
      </c>
    </row>
    <row r="18" spans="1:17">
      <c r="A18" t="s">
        <v>28</v>
      </c>
      <c r="B18" t="s">
        <v>16</v>
      </c>
      <c r="C18" s="86">
        <v>41305</v>
      </c>
      <c r="D18" s="87">
        <v>2312200000</v>
      </c>
      <c r="E18" s="88">
        <v>238500000</v>
      </c>
      <c r="F18" s="88">
        <v>1081800000</v>
      </c>
      <c r="G18" s="88">
        <v>600000000</v>
      </c>
      <c r="H18" s="88">
        <v>42100000</v>
      </c>
      <c r="I18" t="s">
        <v>17</v>
      </c>
      <c r="J18" t="s">
        <v>23</v>
      </c>
      <c r="L18" s="91">
        <f t="shared" si="0"/>
        <v>2073700000</v>
      </c>
      <c r="M18" s="91">
        <f t="shared" si="1"/>
        <v>1723900000</v>
      </c>
      <c r="N18" s="91">
        <f t="shared" si="2"/>
        <v>349800000</v>
      </c>
      <c r="P18" s="92">
        <f t="shared" si="3"/>
        <v>0.896851483435689</v>
      </c>
      <c r="Q18" s="93">
        <f t="shared" si="4"/>
        <v>0.15128449096099</v>
      </c>
    </row>
    <row r="19" spans="1:17">
      <c r="A19" t="s">
        <v>28</v>
      </c>
      <c r="B19" t="s">
        <v>19</v>
      </c>
      <c r="C19" s="86">
        <v>41670</v>
      </c>
      <c r="D19" s="87">
        <v>2273900000</v>
      </c>
      <c r="E19" s="88">
        <v>274300000</v>
      </c>
      <c r="F19" s="88">
        <v>1054400000</v>
      </c>
      <c r="G19" s="88">
        <v>611100000</v>
      </c>
      <c r="H19" s="88">
        <v>36500000</v>
      </c>
      <c r="I19" t="s">
        <v>17</v>
      </c>
      <c r="J19" t="s">
        <v>23</v>
      </c>
      <c r="L19" s="91">
        <f t="shared" si="0"/>
        <v>1999600000</v>
      </c>
      <c r="M19" s="91">
        <f t="shared" si="1"/>
        <v>1702000000</v>
      </c>
      <c r="N19" s="91">
        <f t="shared" si="2"/>
        <v>297600000</v>
      </c>
      <c r="P19" s="92">
        <f t="shared" si="3"/>
        <v>0.879370244953604</v>
      </c>
      <c r="Q19" s="93">
        <f t="shared" si="4"/>
        <v>0.130876467742645</v>
      </c>
    </row>
    <row r="20" spans="1:17">
      <c r="A20" t="s">
        <v>28</v>
      </c>
      <c r="B20" t="s">
        <v>20</v>
      </c>
      <c r="C20" s="86">
        <v>42035</v>
      </c>
      <c r="D20" s="87">
        <v>2512200000</v>
      </c>
      <c r="E20" s="88">
        <v>342100000</v>
      </c>
      <c r="F20" s="88">
        <v>1281300000</v>
      </c>
      <c r="G20" s="88">
        <v>725200000</v>
      </c>
      <c r="H20" s="88">
        <v>39800000</v>
      </c>
      <c r="I20" t="s">
        <v>17</v>
      </c>
      <c r="J20" t="s">
        <v>23</v>
      </c>
      <c r="L20" s="91">
        <f t="shared" si="0"/>
        <v>2170100000</v>
      </c>
      <c r="M20" s="91">
        <f t="shared" si="1"/>
        <v>2046300000</v>
      </c>
      <c r="N20" s="91">
        <f t="shared" si="2"/>
        <v>123800000</v>
      </c>
      <c r="P20" s="92">
        <f t="shared" si="3"/>
        <v>0.863824536263036</v>
      </c>
      <c r="Q20" s="93">
        <f t="shared" si="4"/>
        <v>0.0492795159621049</v>
      </c>
    </row>
    <row r="21" spans="1:17">
      <c r="A21" t="s">
        <v>28</v>
      </c>
      <c r="B21" t="s">
        <v>21</v>
      </c>
      <c r="C21" s="86">
        <v>42400</v>
      </c>
      <c r="D21" s="87">
        <v>2504100000</v>
      </c>
      <c r="E21" s="88">
        <v>370700000</v>
      </c>
      <c r="F21" s="88">
        <v>1308900000</v>
      </c>
      <c r="G21" s="88">
        <v>790000000</v>
      </c>
      <c r="H21" s="88">
        <v>33200000</v>
      </c>
      <c r="I21" t="s">
        <v>17</v>
      </c>
      <c r="J21" t="s">
        <v>23</v>
      </c>
      <c r="L21" s="91">
        <f t="shared" si="0"/>
        <v>2133400000</v>
      </c>
      <c r="M21" s="91">
        <f t="shared" si="1"/>
        <v>2132100000</v>
      </c>
      <c r="N21" s="91">
        <f t="shared" si="2"/>
        <v>1300000</v>
      </c>
      <c r="P21" s="92">
        <f t="shared" si="3"/>
        <v>0.851962781039096</v>
      </c>
      <c r="Q21" s="93">
        <f t="shared" si="4"/>
        <v>0.000519148596302065</v>
      </c>
    </row>
    <row r="22" spans="1:17">
      <c r="A22" t="s">
        <v>29</v>
      </c>
      <c r="B22" t="s">
        <v>16</v>
      </c>
      <c r="C22" s="86">
        <v>41274</v>
      </c>
      <c r="D22" s="88">
        <v>1373947000</v>
      </c>
      <c r="E22" s="88">
        <v>529900000</v>
      </c>
      <c r="F22" s="88">
        <v>433448000</v>
      </c>
      <c r="G22" s="88">
        <v>74744000</v>
      </c>
      <c r="H22" s="88">
        <v>20962000</v>
      </c>
      <c r="I22" t="s">
        <v>17</v>
      </c>
      <c r="J22" t="s">
        <v>30</v>
      </c>
      <c r="L22" s="91">
        <f t="shared" si="0"/>
        <v>844047000</v>
      </c>
      <c r="M22" s="91">
        <f t="shared" si="1"/>
        <v>529154000</v>
      </c>
      <c r="N22" s="91">
        <f t="shared" si="2"/>
        <v>314893000</v>
      </c>
      <c r="P22" s="92">
        <f t="shared" si="3"/>
        <v>0.614322823223894</v>
      </c>
      <c r="Q22" s="93">
        <f t="shared" si="4"/>
        <v>0.229188607711942</v>
      </c>
    </row>
    <row r="23" spans="1:17">
      <c r="A23" t="s">
        <v>29</v>
      </c>
      <c r="B23" t="s">
        <v>19</v>
      </c>
      <c r="C23" s="86">
        <v>41639</v>
      </c>
      <c r="D23" s="88">
        <v>1577922000</v>
      </c>
      <c r="E23" s="88">
        <v>511087000</v>
      </c>
      <c r="F23" s="88">
        <v>535598000</v>
      </c>
      <c r="G23" s="88">
        <v>93879000</v>
      </c>
      <c r="H23" s="88">
        <v>21547000</v>
      </c>
      <c r="I23" t="s">
        <v>17</v>
      </c>
      <c r="J23" t="s">
        <v>30</v>
      </c>
      <c r="L23" s="91">
        <f t="shared" si="0"/>
        <v>1066835000</v>
      </c>
      <c r="M23" s="91">
        <f t="shared" si="1"/>
        <v>651024000</v>
      </c>
      <c r="N23" s="91">
        <f t="shared" si="2"/>
        <v>415811000</v>
      </c>
      <c r="P23" s="92">
        <f t="shared" si="3"/>
        <v>0.676101226803353</v>
      </c>
      <c r="Q23" s="93">
        <f t="shared" si="4"/>
        <v>0.263518095317766</v>
      </c>
    </row>
    <row r="24" spans="1:17">
      <c r="A24" t="s">
        <v>29</v>
      </c>
      <c r="B24" t="s">
        <v>20</v>
      </c>
      <c r="C24" s="86">
        <v>42004</v>
      </c>
      <c r="D24" s="88">
        <v>1963874000</v>
      </c>
      <c r="E24" s="88">
        <v>610943000</v>
      </c>
      <c r="F24" s="88">
        <v>704880000</v>
      </c>
      <c r="G24" s="88">
        <v>125286000</v>
      </c>
      <c r="H24" s="88">
        <v>32057000</v>
      </c>
      <c r="I24" t="s">
        <v>17</v>
      </c>
      <c r="J24" t="s">
        <v>30</v>
      </c>
      <c r="L24" s="91">
        <f t="shared" si="0"/>
        <v>1352931000</v>
      </c>
      <c r="M24" s="91">
        <f t="shared" si="1"/>
        <v>862223000</v>
      </c>
      <c r="N24" s="91">
        <f t="shared" si="2"/>
        <v>490708000</v>
      </c>
      <c r="P24" s="92">
        <f t="shared" si="3"/>
        <v>0.688909268109869</v>
      </c>
      <c r="Q24" s="93">
        <f t="shared" si="4"/>
        <v>0.249867354015583</v>
      </c>
    </row>
    <row r="25" spans="1:17">
      <c r="A25" t="s">
        <v>29</v>
      </c>
      <c r="B25" t="s">
        <v>21</v>
      </c>
      <c r="C25" s="86">
        <v>42369</v>
      </c>
      <c r="D25" s="87">
        <v>2197448000</v>
      </c>
      <c r="E25" s="88">
        <v>725620000</v>
      </c>
      <c r="F25" s="88">
        <v>829253000</v>
      </c>
      <c r="G25" s="88">
        <v>148591000</v>
      </c>
      <c r="H25" s="88">
        <v>27067000</v>
      </c>
      <c r="I25" t="s">
        <v>17</v>
      </c>
      <c r="J25" t="s">
        <v>30</v>
      </c>
      <c r="L25" s="91">
        <f t="shared" si="0"/>
        <v>1471828000</v>
      </c>
      <c r="M25" s="91">
        <f t="shared" si="1"/>
        <v>1004911000</v>
      </c>
      <c r="N25" s="91">
        <f t="shared" si="2"/>
        <v>466917000</v>
      </c>
      <c r="P25" s="92">
        <f t="shared" si="3"/>
        <v>0.669789683305361</v>
      </c>
      <c r="Q25" s="93">
        <f t="shared" si="4"/>
        <v>0.212481478515077</v>
      </c>
    </row>
    <row r="26" spans="1:17">
      <c r="A26" t="s">
        <v>31</v>
      </c>
      <c r="B26" t="s">
        <v>16</v>
      </c>
      <c r="C26" s="86">
        <v>41574</v>
      </c>
      <c r="D26" s="87">
        <v>7509000000</v>
      </c>
      <c r="E26" s="87">
        <v>4518000000</v>
      </c>
      <c r="F26" s="88">
        <v>898000000</v>
      </c>
      <c r="G26" s="88">
        <v>1320000000</v>
      </c>
      <c r="H26" s="88">
        <v>0</v>
      </c>
      <c r="I26" t="s">
        <v>17</v>
      </c>
      <c r="J26" t="s">
        <v>32</v>
      </c>
      <c r="L26" s="91">
        <f t="shared" si="0"/>
        <v>2991000000</v>
      </c>
      <c r="M26" s="91">
        <f t="shared" si="1"/>
        <v>2218000000</v>
      </c>
      <c r="N26" s="91">
        <f t="shared" si="2"/>
        <v>773000000</v>
      </c>
      <c r="P26" s="92">
        <f t="shared" si="3"/>
        <v>0.3983220135837</v>
      </c>
      <c r="Q26" s="93">
        <f t="shared" si="4"/>
        <v>0.102943134904781</v>
      </c>
    </row>
    <row r="27" spans="1:17">
      <c r="A27" t="s">
        <v>31</v>
      </c>
      <c r="B27" t="s">
        <v>19</v>
      </c>
      <c r="C27" s="86">
        <v>41938</v>
      </c>
      <c r="D27" s="87">
        <v>9072000000</v>
      </c>
      <c r="E27" s="87">
        <v>5229000000</v>
      </c>
      <c r="F27" s="88">
        <v>895000000</v>
      </c>
      <c r="G27" s="88">
        <v>1428000000</v>
      </c>
      <c r="H27" s="88">
        <v>0</v>
      </c>
      <c r="I27" t="s">
        <v>17</v>
      </c>
      <c r="J27" t="s">
        <v>32</v>
      </c>
      <c r="L27" s="91">
        <f t="shared" si="0"/>
        <v>3843000000</v>
      </c>
      <c r="M27" s="91">
        <f t="shared" si="1"/>
        <v>2323000000</v>
      </c>
      <c r="N27" s="91">
        <f t="shared" si="2"/>
        <v>1520000000</v>
      </c>
      <c r="P27" s="92">
        <f t="shared" si="3"/>
        <v>0.423611111111111</v>
      </c>
      <c r="Q27" s="93">
        <f t="shared" si="4"/>
        <v>0.167548500881834</v>
      </c>
    </row>
    <row r="28" spans="1:17">
      <c r="A28" t="s">
        <v>31</v>
      </c>
      <c r="B28" t="s">
        <v>20</v>
      </c>
      <c r="C28" s="86">
        <v>42302</v>
      </c>
      <c r="D28" s="87">
        <v>9659000000</v>
      </c>
      <c r="E28" s="87">
        <v>5707000000</v>
      </c>
      <c r="F28" s="88">
        <v>808000000</v>
      </c>
      <c r="G28" s="88">
        <v>1451000000</v>
      </c>
      <c r="H28" s="88">
        <v>0</v>
      </c>
      <c r="I28" t="s">
        <v>17</v>
      </c>
      <c r="J28" t="s">
        <v>32</v>
      </c>
      <c r="L28" s="91">
        <f t="shared" si="0"/>
        <v>3952000000</v>
      </c>
      <c r="M28" s="91">
        <f t="shared" si="1"/>
        <v>2259000000</v>
      </c>
      <c r="N28" s="91">
        <f t="shared" si="2"/>
        <v>1693000000</v>
      </c>
      <c r="P28" s="92">
        <f t="shared" si="3"/>
        <v>0.409152086137281</v>
      </c>
      <c r="Q28" s="93">
        <f t="shared" si="4"/>
        <v>0.175276943783</v>
      </c>
    </row>
    <row r="29" spans="1:17">
      <c r="A29" t="s">
        <v>31</v>
      </c>
      <c r="B29" t="s">
        <v>21</v>
      </c>
      <c r="C29" s="86">
        <v>42673</v>
      </c>
      <c r="D29" s="87">
        <v>10825000000</v>
      </c>
      <c r="E29" s="87">
        <v>6314000000</v>
      </c>
      <c r="F29" s="88">
        <v>819000000</v>
      </c>
      <c r="G29" s="88">
        <v>1540000000</v>
      </c>
      <c r="H29" s="88">
        <v>0</v>
      </c>
      <c r="I29" t="s">
        <v>17</v>
      </c>
      <c r="J29" t="s">
        <v>32</v>
      </c>
      <c r="L29" s="91">
        <f t="shared" si="0"/>
        <v>4511000000</v>
      </c>
      <c r="M29" s="91">
        <f t="shared" si="1"/>
        <v>2359000000</v>
      </c>
      <c r="N29" s="91">
        <f t="shared" si="2"/>
        <v>2152000000</v>
      </c>
      <c r="P29" s="92">
        <f t="shared" si="3"/>
        <v>0.416720554272517</v>
      </c>
      <c r="Q29" s="93">
        <f t="shared" si="4"/>
        <v>0.198799076212471</v>
      </c>
    </row>
    <row r="30" spans="1:17">
      <c r="A30" t="s">
        <v>33</v>
      </c>
      <c r="B30" t="s">
        <v>16</v>
      </c>
      <c r="C30" s="86">
        <v>41274</v>
      </c>
      <c r="D30" s="87">
        <v>4292100000</v>
      </c>
      <c r="E30" s="87">
        <v>2948900000</v>
      </c>
      <c r="F30" s="88">
        <v>512900000</v>
      </c>
      <c r="G30" s="88">
        <v>0</v>
      </c>
      <c r="H30" s="88">
        <v>0</v>
      </c>
      <c r="I30" t="s">
        <v>17</v>
      </c>
      <c r="J30" t="s">
        <v>34</v>
      </c>
      <c r="L30" s="91">
        <f t="shared" si="0"/>
        <v>1343200000</v>
      </c>
      <c r="M30" s="91">
        <f t="shared" si="1"/>
        <v>512900000</v>
      </c>
      <c r="N30" s="91">
        <f t="shared" si="2"/>
        <v>830300000</v>
      </c>
      <c r="P30" s="92">
        <f t="shared" si="3"/>
        <v>0.312947042240395</v>
      </c>
      <c r="Q30" s="93">
        <f t="shared" si="4"/>
        <v>0.193448428508189</v>
      </c>
    </row>
    <row r="31" spans="1:17">
      <c r="A31" t="s">
        <v>33</v>
      </c>
      <c r="B31" t="s">
        <v>19</v>
      </c>
      <c r="C31" s="86">
        <v>41639</v>
      </c>
      <c r="D31" s="87">
        <v>4614700000</v>
      </c>
      <c r="E31" s="87">
        <v>3163900000</v>
      </c>
      <c r="F31" s="88">
        <v>548000000</v>
      </c>
      <c r="G31" s="88">
        <v>0</v>
      </c>
      <c r="H31" s="88">
        <v>0</v>
      </c>
      <c r="I31" t="s">
        <v>17</v>
      </c>
      <c r="J31" t="s">
        <v>34</v>
      </c>
      <c r="L31" s="91">
        <f t="shared" si="0"/>
        <v>1450800000</v>
      </c>
      <c r="M31" s="91">
        <f t="shared" si="1"/>
        <v>548000000</v>
      </c>
      <c r="N31" s="91">
        <f t="shared" si="2"/>
        <v>902800000</v>
      </c>
      <c r="P31" s="92">
        <f t="shared" si="3"/>
        <v>0.314386634017379</v>
      </c>
      <c r="Q31" s="93">
        <f t="shared" si="4"/>
        <v>0.195635685960084</v>
      </c>
    </row>
    <row r="32" spans="1:17">
      <c r="A32" t="s">
        <v>33</v>
      </c>
      <c r="B32" t="s">
        <v>20</v>
      </c>
      <c r="C32" s="86">
        <v>42004</v>
      </c>
      <c r="D32" s="87">
        <v>5345500000</v>
      </c>
      <c r="E32" s="87">
        <v>3651700000</v>
      </c>
      <c r="F32" s="88">
        <v>645100000</v>
      </c>
      <c r="G32" s="88">
        <v>0</v>
      </c>
      <c r="H32" s="88">
        <v>0</v>
      </c>
      <c r="I32" t="s">
        <v>17</v>
      </c>
      <c r="J32" t="s">
        <v>34</v>
      </c>
      <c r="L32" s="91">
        <f t="shared" si="0"/>
        <v>1693800000</v>
      </c>
      <c r="M32" s="91">
        <f t="shared" si="1"/>
        <v>645100000</v>
      </c>
      <c r="N32" s="91">
        <f t="shared" si="2"/>
        <v>1048700000</v>
      </c>
      <c r="P32" s="92">
        <f t="shared" si="3"/>
        <v>0.316864652511458</v>
      </c>
      <c r="Q32" s="93">
        <f t="shared" si="4"/>
        <v>0.196183705920868</v>
      </c>
    </row>
    <row r="33" spans="1:17">
      <c r="A33" t="s">
        <v>33</v>
      </c>
      <c r="B33" t="s">
        <v>21</v>
      </c>
      <c r="C33" s="86">
        <v>42369</v>
      </c>
      <c r="D33" s="87">
        <v>5568700000</v>
      </c>
      <c r="E33" s="87">
        <v>3789200000</v>
      </c>
      <c r="F33" s="88">
        <v>669100000</v>
      </c>
      <c r="G33" s="88">
        <v>0</v>
      </c>
      <c r="H33" s="88">
        <v>0</v>
      </c>
      <c r="I33" t="s">
        <v>17</v>
      </c>
      <c r="J33" t="s">
        <v>34</v>
      </c>
      <c r="L33" s="91">
        <f t="shared" si="0"/>
        <v>1779500000</v>
      </c>
      <c r="M33" s="91">
        <f t="shared" si="1"/>
        <v>669100000</v>
      </c>
      <c r="N33" s="91">
        <f t="shared" si="2"/>
        <v>1110400000</v>
      </c>
      <c r="P33" s="92">
        <f t="shared" si="3"/>
        <v>0.31955393538887</v>
      </c>
      <c r="Q33" s="93">
        <f t="shared" si="4"/>
        <v>0.199400219081653</v>
      </c>
    </row>
    <row r="34" spans="1:17">
      <c r="A34" t="s">
        <v>35</v>
      </c>
      <c r="B34" t="s">
        <v>16</v>
      </c>
      <c r="C34" s="86">
        <v>41274</v>
      </c>
      <c r="D34" s="87">
        <v>4856000000</v>
      </c>
      <c r="E34" s="88">
        <v>1662000000</v>
      </c>
      <c r="F34" s="88">
        <v>1139000000</v>
      </c>
      <c r="G34" s="88">
        <v>604000000</v>
      </c>
      <c r="H34" s="88">
        <v>0</v>
      </c>
      <c r="I34" t="s">
        <v>17</v>
      </c>
      <c r="J34" t="s">
        <v>36</v>
      </c>
      <c r="L34" s="91">
        <f t="shared" si="0"/>
        <v>3194000000</v>
      </c>
      <c r="M34" s="91">
        <f t="shared" si="1"/>
        <v>1743000000</v>
      </c>
      <c r="N34" s="91">
        <f t="shared" si="2"/>
        <v>1451000000</v>
      </c>
      <c r="P34" s="92">
        <f t="shared" si="3"/>
        <v>0.657742998352554</v>
      </c>
      <c r="Q34" s="93">
        <f t="shared" si="4"/>
        <v>0.298805601317957</v>
      </c>
    </row>
    <row r="35" spans="1:17">
      <c r="A35" t="s">
        <v>35</v>
      </c>
      <c r="B35" t="s">
        <v>19</v>
      </c>
      <c r="C35" s="86">
        <v>41639</v>
      </c>
      <c r="D35" s="87">
        <v>4583000000</v>
      </c>
      <c r="E35" s="88">
        <v>1531000000</v>
      </c>
      <c r="F35" s="88">
        <v>1096000000</v>
      </c>
      <c r="G35" s="88">
        <v>584000000</v>
      </c>
      <c r="H35" s="88">
        <v>0</v>
      </c>
      <c r="I35" t="s">
        <v>17</v>
      </c>
      <c r="J35" t="s">
        <v>36</v>
      </c>
      <c r="L35" s="91">
        <f t="shared" si="0"/>
        <v>3052000000</v>
      </c>
      <c r="M35" s="91">
        <f t="shared" si="1"/>
        <v>1680000000</v>
      </c>
      <c r="N35" s="91">
        <f t="shared" si="2"/>
        <v>1372000000</v>
      </c>
      <c r="P35" s="92">
        <f t="shared" si="3"/>
        <v>0.665939341042985</v>
      </c>
      <c r="Q35" s="93">
        <f t="shared" si="4"/>
        <v>0.299367226707397</v>
      </c>
    </row>
    <row r="36" spans="1:17">
      <c r="A36" t="s">
        <v>35</v>
      </c>
      <c r="B36" t="s">
        <v>20</v>
      </c>
      <c r="C36" s="86">
        <v>42004</v>
      </c>
      <c r="D36" s="87">
        <v>4408000000</v>
      </c>
      <c r="E36" s="88">
        <v>1525000000</v>
      </c>
      <c r="F36" s="88">
        <v>1129000000</v>
      </c>
      <c r="G36" s="88">
        <v>571000000</v>
      </c>
      <c r="H36" s="88">
        <v>0</v>
      </c>
      <c r="I36" t="s">
        <v>17</v>
      </c>
      <c r="J36" t="s">
        <v>36</v>
      </c>
      <c r="L36" s="91">
        <f t="shared" si="0"/>
        <v>2883000000</v>
      </c>
      <c r="M36" s="91">
        <f t="shared" si="1"/>
        <v>1700000000</v>
      </c>
      <c r="N36" s="91">
        <f t="shared" si="2"/>
        <v>1183000000</v>
      </c>
      <c r="P36" s="92">
        <f t="shared" si="3"/>
        <v>0.654038112522686</v>
      </c>
      <c r="Q36" s="93">
        <f t="shared" si="4"/>
        <v>0.268375680580762</v>
      </c>
    </row>
    <row r="37" spans="1:17">
      <c r="A37" t="s">
        <v>35</v>
      </c>
      <c r="B37" t="s">
        <v>21</v>
      </c>
      <c r="C37" s="86">
        <v>42369</v>
      </c>
      <c r="D37" s="87">
        <v>4664000000</v>
      </c>
      <c r="E37" s="88">
        <v>1585000000</v>
      </c>
      <c r="F37" s="88">
        <v>1114000000</v>
      </c>
      <c r="G37" s="88">
        <v>646000000</v>
      </c>
      <c r="H37" s="88">
        <v>0</v>
      </c>
      <c r="I37" t="s">
        <v>17</v>
      </c>
      <c r="J37" t="s">
        <v>36</v>
      </c>
      <c r="L37" s="91">
        <f t="shared" si="0"/>
        <v>3079000000</v>
      </c>
      <c r="M37" s="91">
        <f t="shared" si="1"/>
        <v>1760000000</v>
      </c>
      <c r="N37" s="91">
        <f t="shared" si="2"/>
        <v>1319000000</v>
      </c>
      <c r="P37" s="92">
        <f t="shared" si="3"/>
        <v>0.66016295025729</v>
      </c>
      <c r="Q37" s="93">
        <f t="shared" si="4"/>
        <v>0.282804459691252</v>
      </c>
    </row>
    <row r="38" spans="1:17">
      <c r="A38" t="s">
        <v>37</v>
      </c>
      <c r="B38" t="s">
        <v>16</v>
      </c>
      <c r="C38" s="86">
        <v>42309</v>
      </c>
      <c r="D38" s="87">
        <v>6824000000</v>
      </c>
      <c r="E38" s="87">
        <v>3271000000</v>
      </c>
      <c r="F38" s="88">
        <v>486000000</v>
      </c>
      <c r="G38" s="88">
        <v>1049000000</v>
      </c>
      <c r="H38" s="88">
        <v>249000000</v>
      </c>
      <c r="I38" t="s">
        <v>17</v>
      </c>
      <c r="J38" t="s">
        <v>25</v>
      </c>
      <c r="L38" s="91">
        <f t="shared" si="0"/>
        <v>3553000000</v>
      </c>
      <c r="M38" s="91">
        <f t="shared" si="1"/>
        <v>1784000000</v>
      </c>
      <c r="N38" s="91">
        <f t="shared" si="2"/>
        <v>1769000000</v>
      </c>
      <c r="P38" s="92">
        <f t="shared" si="3"/>
        <v>0.520662368112544</v>
      </c>
      <c r="Q38" s="93">
        <f t="shared" si="4"/>
        <v>0.259232121922626</v>
      </c>
    </row>
    <row r="39" spans="1:17">
      <c r="A39" t="s">
        <v>37</v>
      </c>
      <c r="B39" t="s">
        <v>19</v>
      </c>
      <c r="C39" s="86">
        <v>42673</v>
      </c>
      <c r="D39" s="87">
        <v>13240000000</v>
      </c>
      <c r="E39" s="87">
        <v>7300000000</v>
      </c>
      <c r="F39" s="88">
        <v>806000000</v>
      </c>
      <c r="G39" s="87">
        <v>2674000000</v>
      </c>
      <c r="H39" s="88">
        <v>1873000000</v>
      </c>
      <c r="I39" t="s">
        <v>17</v>
      </c>
      <c r="J39" t="s">
        <v>25</v>
      </c>
      <c r="L39" s="91">
        <f t="shared" si="0"/>
        <v>5940000000</v>
      </c>
      <c r="M39" s="91">
        <f t="shared" si="1"/>
        <v>5353000000</v>
      </c>
      <c r="N39" s="91">
        <f t="shared" si="2"/>
        <v>587000000</v>
      </c>
      <c r="P39" s="92">
        <f t="shared" si="3"/>
        <v>0.448640483383686</v>
      </c>
      <c r="Q39" s="93">
        <f t="shared" si="4"/>
        <v>0.0443353474320242</v>
      </c>
    </row>
    <row r="40" spans="1:17">
      <c r="A40" t="s">
        <v>38</v>
      </c>
      <c r="B40" t="s">
        <v>16</v>
      </c>
      <c r="C40" s="86">
        <v>41305</v>
      </c>
      <c r="D40" s="87">
        <v>3050195000</v>
      </c>
      <c r="E40" s="88">
        <v>683579000</v>
      </c>
      <c r="F40" s="88">
        <v>2047847000</v>
      </c>
      <c r="G40" s="88">
        <v>429479000</v>
      </c>
      <c r="H40" s="88">
        <v>0</v>
      </c>
      <c r="I40" t="s">
        <v>17</v>
      </c>
      <c r="J40" t="s">
        <v>30</v>
      </c>
      <c r="L40" s="91">
        <f t="shared" ref="L40:L71" si="5">D40-E40</f>
        <v>2366616000</v>
      </c>
      <c r="M40" s="91">
        <f t="shared" si="1"/>
        <v>2477326000</v>
      </c>
      <c r="N40" s="91">
        <f t="shared" si="2"/>
        <v>-110710000</v>
      </c>
      <c r="P40" s="92">
        <f t="shared" si="3"/>
        <v>0.775890066044958</v>
      </c>
      <c r="Q40" s="93">
        <f t="shared" si="4"/>
        <v>-0.0362960400892402</v>
      </c>
    </row>
    <row r="41" spans="1:17">
      <c r="A41" t="s">
        <v>38</v>
      </c>
      <c r="B41" t="s">
        <v>19</v>
      </c>
      <c r="C41" s="86">
        <v>41670</v>
      </c>
      <c r="D41" s="87">
        <v>4071003000</v>
      </c>
      <c r="E41" s="88">
        <v>968428000</v>
      </c>
      <c r="F41" s="87">
        <v>2764851000</v>
      </c>
      <c r="G41" s="88">
        <v>623798000</v>
      </c>
      <c r="H41" s="88">
        <v>0</v>
      </c>
      <c r="I41" t="s">
        <v>17</v>
      </c>
      <c r="J41" t="s">
        <v>30</v>
      </c>
      <c r="L41" s="91">
        <f t="shared" si="5"/>
        <v>3102575000</v>
      </c>
      <c r="M41" s="91">
        <f t="shared" si="1"/>
        <v>3388649000</v>
      </c>
      <c r="N41" s="91">
        <f t="shared" si="2"/>
        <v>-286074000</v>
      </c>
      <c r="P41" s="92">
        <f t="shared" si="3"/>
        <v>0.762115626050877</v>
      </c>
      <c r="Q41" s="93">
        <f t="shared" si="4"/>
        <v>-0.0702711346564962</v>
      </c>
    </row>
    <row r="42" spans="1:17">
      <c r="A42" t="s">
        <v>38</v>
      </c>
      <c r="B42" t="s">
        <v>20</v>
      </c>
      <c r="C42" s="86">
        <v>42035</v>
      </c>
      <c r="D42" s="87">
        <v>5373586000</v>
      </c>
      <c r="E42" s="88">
        <v>1289270000</v>
      </c>
      <c r="F42" s="87">
        <v>3437032000</v>
      </c>
      <c r="G42" s="88">
        <v>792917000</v>
      </c>
      <c r="H42" s="88">
        <v>0</v>
      </c>
      <c r="I42" t="s">
        <v>17</v>
      </c>
      <c r="J42" t="s">
        <v>30</v>
      </c>
      <c r="L42" s="91">
        <f t="shared" si="5"/>
        <v>4084316000</v>
      </c>
      <c r="M42" s="91">
        <f t="shared" si="1"/>
        <v>4229949000</v>
      </c>
      <c r="N42" s="91">
        <f t="shared" si="2"/>
        <v>-145633000</v>
      </c>
      <c r="P42" s="92">
        <f t="shared" si="3"/>
        <v>0.76007269633351</v>
      </c>
      <c r="Q42" s="93">
        <f t="shared" si="4"/>
        <v>-0.027101641250368</v>
      </c>
    </row>
    <row r="43" spans="1:17">
      <c r="A43" t="s">
        <v>38</v>
      </c>
      <c r="B43" t="s">
        <v>21</v>
      </c>
      <c r="C43" s="86">
        <v>42400</v>
      </c>
      <c r="D43" s="87">
        <v>6667216000</v>
      </c>
      <c r="E43" s="88">
        <v>1654548000</v>
      </c>
      <c r="F43" s="87">
        <v>3951445000</v>
      </c>
      <c r="G43" s="88">
        <v>946300000</v>
      </c>
      <c r="H43" s="88">
        <v>0</v>
      </c>
      <c r="I43" t="s">
        <v>17</v>
      </c>
      <c r="J43" t="s">
        <v>30</v>
      </c>
      <c r="L43" s="91">
        <f t="shared" si="5"/>
        <v>5012668000</v>
      </c>
      <c r="M43" s="91">
        <f t="shared" si="1"/>
        <v>4897745000</v>
      </c>
      <c r="N43" s="91">
        <f t="shared" si="2"/>
        <v>114923000</v>
      </c>
      <c r="P43" s="92">
        <f t="shared" si="3"/>
        <v>0.751838248528321</v>
      </c>
      <c r="Q43" s="93">
        <f t="shared" si="4"/>
        <v>0.0172370296687553</v>
      </c>
    </row>
    <row r="44" spans="1:17">
      <c r="A44" t="s">
        <v>39</v>
      </c>
      <c r="B44" t="s">
        <v>16</v>
      </c>
      <c r="C44" s="86">
        <v>41482</v>
      </c>
      <c r="D44" s="87">
        <v>48607000000</v>
      </c>
      <c r="E44" s="87">
        <v>19167000000</v>
      </c>
      <c r="F44" s="87">
        <v>11802000000</v>
      </c>
      <c r="G44" s="87">
        <v>5942000000</v>
      </c>
      <c r="H44" s="88">
        <v>395000000</v>
      </c>
      <c r="I44" t="s">
        <v>17</v>
      </c>
      <c r="J44" t="s">
        <v>40</v>
      </c>
      <c r="L44" s="91">
        <f t="shared" si="5"/>
        <v>29440000000</v>
      </c>
      <c r="M44" s="91">
        <f t="shared" si="1"/>
        <v>18139000000</v>
      </c>
      <c r="N44" s="91">
        <f t="shared" si="2"/>
        <v>11301000000</v>
      </c>
      <c r="P44" s="92">
        <f t="shared" si="3"/>
        <v>0.60567407986504</v>
      </c>
      <c r="Q44" s="93">
        <f t="shared" si="4"/>
        <v>0.23249737692102</v>
      </c>
    </row>
    <row r="45" spans="1:17">
      <c r="A45" t="s">
        <v>39</v>
      </c>
      <c r="B45" t="s">
        <v>19</v>
      </c>
      <c r="C45" s="86">
        <v>41846</v>
      </c>
      <c r="D45" s="87">
        <v>47142000000</v>
      </c>
      <c r="E45" s="87">
        <v>19373000000</v>
      </c>
      <c r="F45" s="87">
        <v>11437000000</v>
      </c>
      <c r="G45" s="87">
        <v>6294000000</v>
      </c>
      <c r="H45" s="88">
        <v>275000000</v>
      </c>
      <c r="I45" t="s">
        <v>17</v>
      </c>
      <c r="J45" t="s">
        <v>40</v>
      </c>
      <c r="L45" s="91">
        <f t="shared" si="5"/>
        <v>27769000000</v>
      </c>
      <c r="M45" s="91">
        <f t="shared" si="1"/>
        <v>18006000000</v>
      </c>
      <c r="N45" s="91">
        <f t="shared" si="2"/>
        <v>9763000000</v>
      </c>
      <c r="P45" s="92">
        <f t="shared" si="3"/>
        <v>0.589050103941284</v>
      </c>
      <c r="Q45" s="93">
        <f t="shared" si="4"/>
        <v>0.207097704806754</v>
      </c>
    </row>
    <row r="46" spans="1:17">
      <c r="A46" t="s">
        <v>39</v>
      </c>
      <c r="B46" t="s">
        <v>20</v>
      </c>
      <c r="C46" s="86">
        <v>42210</v>
      </c>
      <c r="D46" s="87">
        <v>49161000000</v>
      </c>
      <c r="E46" s="87">
        <v>19480000000</v>
      </c>
      <c r="F46" s="87">
        <v>11861000000</v>
      </c>
      <c r="G46" s="87">
        <v>6207000000</v>
      </c>
      <c r="H46" s="88">
        <v>359000000</v>
      </c>
      <c r="I46" t="s">
        <v>17</v>
      </c>
      <c r="J46" t="s">
        <v>40</v>
      </c>
      <c r="L46" s="91">
        <f t="shared" si="5"/>
        <v>29681000000</v>
      </c>
      <c r="M46" s="91">
        <f t="shared" si="1"/>
        <v>18427000000</v>
      </c>
      <c r="N46" s="91">
        <f t="shared" si="2"/>
        <v>11254000000</v>
      </c>
      <c r="P46" s="92">
        <f t="shared" si="3"/>
        <v>0.603750940786396</v>
      </c>
      <c r="Q46" s="93">
        <f t="shared" si="4"/>
        <v>0.228921299403999</v>
      </c>
    </row>
    <row r="47" spans="1:17">
      <c r="A47" t="s">
        <v>39</v>
      </c>
      <c r="B47" t="s">
        <v>21</v>
      </c>
      <c r="C47" s="86">
        <v>42581</v>
      </c>
      <c r="D47" s="87">
        <v>49247000000</v>
      </c>
      <c r="E47" s="87">
        <v>18287000000</v>
      </c>
      <c r="F47" s="87">
        <v>11433000000</v>
      </c>
      <c r="G47" s="87">
        <v>6296000000</v>
      </c>
      <c r="H47" s="88">
        <v>303000000</v>
      </c>
      <c r="I47" t="s">
        <v>17</v>
      </c>
      <c r="J47" t="s">
        <v>40</v>
      </c>
      <c r="L47" s="91">
        <f t="shared" si="5"/>
        <v>30960000000</v>
      </c>
      <c r="M47" s="91">
        <f t="shared" si="1"/>
        <v>18032000000</v>
      </c>
      <c r="N47" s="91">
        <f t="shared" si="2"/>
        <v>12928000000</v>
      </c>
      <c r="P47" s="92">
        <f t="shared" si="3"/>
        <v>0.628667736105753</v>
      </c>
      <c r="Q47" s="93">
        <f t="shared" si="4"/>
        <v>0.262513452596097</v>
      </c>
    </row>
    <row r="48" spans="1:17">
      <c r="A48" t="s">
        <v>41</v>
      </c>
      <c r="B48" t="s">
        <v>16</v>
      </c>
      <c r="C48" s="86">
        <v>42097</v>
      </c>
      <c r="D48" s="87">
        <v>4069746000</v>
      </c>
      <c r="E48" s="87">
        <v>3282301000</v>
      </c>
      <c r="F48" s="88">
        <v>194207000</v>
      </c>
      <c r="G48" s="88">
        <v>0</v>
      </c>
      <c r="H48" s="88">
        <v>137058000</v>
      </c>
      <c r="I48" t="s">
        <v>17</v>
      </c>
      <c r="J48" t="s">
        <v>42</v>
      </c>
      <c r="L48" s="91">
        <f t="shared" si="5"/>
        <v>787445000</v>
      </c>
      <c r="M48" s="91">
        <f t="shared" si="1"/>
        <v>331265000</v>
      </c>
      <c r="N48" s="91">
        <f t="shared" si="2"/>
        <v>456180000</v>
      </c>
      <c r="P48" s="92">
        <f t="shared" si="3"/>
        <v>0.193487505117027</v>
      </c>
      <c r="Q48" s="93">
        <f t="shared" si="4"/>
        <v>0.112090533414125</v>
      </c>
    </row>
    <row r="49" spans="1:17">
      <c r="A49" t="s">
        <v>41</v>
      </c>
      <c r="B49" t="s">
        <v>19</v>
      </c>
      <c r="C49" s="86">
        <v>42461</v>
      </c>
      <c r="D49" s="87">
        <v>4250447000</v>
      </c>
      <c r="E49" s="87">
        <v>3575631000</v>
      </c>
      <c r="F49" s="88">
        <v>187244000</v>
      </c>
      <c r="G49" s="88">
        <v>0</v>
      </c>
      <c r="H49" s="88">
        <v>182242000</v>
      </c>
      <c r="I49" t="s">
        <v>17</v>
      </c>
      <c r="J49" t="s">
        <v>42</v>
      </c>
      <c r="L49" s="91">
        <f t="shared" si="5"/>
        <v>674816000</v>
      </c>
      <c r="M49" s="91">
        <f t="shared" si="1"/>
        <v>369486000</v>
      </c>
      <c r="N49" s="91">
        <f t="shared" si="2"/>
        <v>305330000</v>
      </c>
      <c r="P49" s="92">
        <f t="shared" si="3"/>
        <v>0.158763537105627</v>
      </c>
      <c r="Q49" s="93">
        <f t="shared" si="4"/>
        <v>0.0718347976106984</v>
      </c>
    </row>
    <row r="50" spans="1:17">
      <c r="A50" t="s">
        <v>43</v>
      </c>
      <c r="B50" t="s">
        <v>16</v>
      </c>
      <c r="C50" s="86">
        <v>41274</v>
      </c>
      <c r="D50" s="87">
        <v>7346472000</v>
      </c>
      <c r="E50" s="87">
        <v>4278241000</v>
      </c>
      <c r="F50" s="88">
        <v>1557646000</v>
      </c>
      <c r="G50" s="88">
        <v>0</v>
      </c>
      <c r="H50" s="88">
        <v>149089000</v>
      </c>
      <c r="I50" t="s">
        <v>17</v>
      </c>
      <c r="J50" t="s">
        <v>42</v>
      </c>
      <c r="L50" s="91">
        <f t="shared" si="5"/>
        <v>3068231000</v>
      </c>
      <c r="M50" s="91">
        <f t="shared" si="1"/>
        <v>1706735000</v>
      </c>
      <c r="N50" s="91">
        <f t="shared" si="2"/>
        <v>1361496000</v>
      </c>
      <c r="P50" s="92">
        <f t="shared" si="3"/>
        <v>0.417646865053049</v>
      </c>
      <c r="Q50" s="93">
        <f t="shared" si="4"/>
        <v>0.185326507744125</v>
      </c>
    </row>
    <row r="51" spans="1:17">
      <c r="A51" t="s">
        <v>43</v>
      </c>
      <c r="B51" t="s">
        <v>19</v>
      </c>
      <c r="C51" s="86">
        <v>41639</v>
      </c>
      <c r="D51" s="87">
        <v>8843200000</v>
      </c>
      <c r="E51" s="87">
        <v>5265500000</v>
      </c>
      <c r="F51" s="88">
        <v>1727600000</v>
      </c>
      <c r="G51" s="88">
        <v>0</v>
      </c>
      <c r="H51" s="88">
        <v>172200000</v>
      </c>
      <c r="I51" t="s">
        <v>17</v>
      </c>
      <c r="J51" t="s">
        <v>42</v>
      </c>
      <c r="L51" s="91">
        <f t="shared" si="5"/>
        <v>3577700000</v>
      </c>
      <c r="M51" s="91">
        <f t="shared" si="1"/>
        <v>1899800000</v>
      </c>
      <c r="N51" s="91">
        <f t="shared" si="2"/>
        <v>1677900000</v>
      </c>
      <c r="P51" s="92">
        <f t="shared" si="3"/>
        <v>0.404570743622218</v>
      </c>
      <c r="Q51" s="93">
        <f t="shared" si="4"/>
        <v>0.189739008503709</v>
      </c>
    </row>
    <row r="52" spans="1:17">
      <c r="A52" t="s">
        <v>43</v>
      </c>
      <c r="B52" t="s">
        <v>20</v>
      </c>
      <c r="C52" s="86">
        <v>42004</v>
      </c>
      <c r="D52" s="87">
        <v>10262700000</v>
      </c>
      <c r="E52" s="87">
        <v>6141100000</v>
      </c>
      <c r="F52" s="88">
        <v>2037000000</v>
      </c>
      <c r="G52" s="88">
        <v>0</v>
      </c>
      <c r="H52" s="88">
        <v>199700000</v>
      </c>
      <c r="I52" t="s">
        <v>17</v>
      </c>
      <c r="J52" t="s">
        <v>42</v>
      </c>
      <c r="L52" s="91">
        <f t="shared" si="5"/>
        <v>4121600000</v>
      </c>
      <c r="M52" s="91">
        <f t="shared" si="1"/>
        <v>2236700000</v>
      </c>
      <c r="N52" s="91">
        <f t="shared" si="2"/>
        <v>1884900000</v>
      </c>
      <c r="P52" s="92">
        <f t="shared" si="3"/>
        <v>0.401609712843599</v>
      </c>
      <c r="Q52" s="93">
        <f t="shared" si="4"/>
        <v>0.183665117366775</v>
      </c>
    </row>
    <row r="53" spans="1:17">
      <c r="A53" t="s">
        <v>43</v>
      </c>
      <c r="B53" t="s">
        <v>21</v>
      </c>
      <c r="C53" s="86">
        <v>42369</v>
      </c>
      <c r="D53" s="87">
        <v>12416000000</v>
      </c>
      <c r="E53" s="87">
        <v>7440200000</v>
      </c>
      <c r="F53" s="87">
        <v>2508600000</v>
      </c>
      <c r="G53" s="88">
        <v>0</v>
      </c>
      <c r="H53" s="88">
        <v>325200000</v>
      </c>
      <c r="I53" t="s">
        <v>17</v>
      </c>
      <c r="J53" t="s">
        <v>42</v>
      </c>
      <c r="L53" s="91">
        <f t="shared" si="5"/>
        <v>4975800000</v>
      </c>
      <c r="M53" s="91">
        <f t="shared" si="1"/>
        <v>2833800000</v>
      </c>
      <c r="N53" s="91">
        <f t="shared" si="2"/>
        <v>2142000000</v>
      </c>
      <c r="P53" s="92">
        <f t="shared" si="3"/>
        <v>0.400757087628866</v>
      </c>
      <c r="Q53" s="93">
        <f t="shared" si="4"/>
        <v>0.172519329896907</v>
      </c>
    </row>
    <row r="54" spans="1:17">
      <c r="A54" t="s">
        <v>44</v>
      </c>
      <c r="B54" t="s">
        <v>16</v>
      </c>
      <c r="C54" s="86">
        <v>41639</v>
      </c>
      <c r="D54" s="87">
        <v>2918434000</v>
      </c>
      <c r="E54" s="88">
        <v>502795000</v>
      </c>
      <c r="F54" s="88">
        <v>1476916000</v>
      </c>
      <c r="G54" s="88">
        <v>516338000</v>
      </c>
      <c r="H54" s="88">
        <v>41668000</v>
      </c>
      <c r="I54" t="s">
        <v>17</v>
      </c>
      <c r="J54" t="s">
        <v>30</v>
      </c>
      <c r="L54" s="91">
        <f t="shared" si="5"/>
        <v>2415639000</v>
      </c>
      <c r="M54" s="91">
        <f t="shared" si="1"/>
        <v>2034922000</v>
      </c>
      <c r="N54" s="91">
        <f t="shared" si="2"/>
        <v>380717000</v>
      </c>
      <c r="P54" s="92">
        <f t="shared" si="3"/>
        <v>0.827717536185502</v>
      </c>
      <c r="Q54" s="93">
        <f t="shared" si="4"/>
        <v>0.130452496098935</v>
      </c>
    </row>
    <row r="55" spans="1:17">
      <c r="A55" t="s">
        <v>44</v>
      </c>
      <c r="B55" t="s">
        <v>19</v>
      </c>
      <c r="C55" s="86">
        <v>42004</v>
      </c>
      <c r="D55" s="87">
        <v>3142856000</v>
      </c>
      <c r="E55" s="88">
        <v>620219000</v>
      </c>
      <c r="F55" s="88">
        <v>1600187000</v>
      </c>
      <c r="G55" s="88">
        <v>553817000</v>
      </c>
      <c r="H55" s="88">
        <v>39577000</v>
      </c>
      <c r="I55" t="s">
        <v>17</v>
      </c>
      <c r="J55" t="s">
        <v>30</v>
      </c>
      <c r="L55" s="91">
        <f t="shared" si="5"/>
        <v>2522637000</v>
      </c>
      <c r="M55" s="91">
        <f t="shared" si="1"/>
        <v>2193581000</v>
      </c>
      <c r="N55" s="91">
        <f t="shared" si="2"/>
        <v>329056000</v>
      </c>
      <c r="P55" s="92">
        <f t="shared" si="3"/>
        <v>0.802657519148189</v>
      </c>
      <c r="Q55" s="93">
        <f t="shared" si="4"/>
        <v>0.104699674436245</v>
      </c>
    </row>
    <row r="56" spans="1:17">
      <c r="A56" t="s">
        <v>44</v>
      </c>
      <c r="B56" t="s">
        <v>20</v>
      </c>
      <c r="C56" s="86">
        <v>42369</v>
      </c>
      <c r="D56" s="87">
        <v>3275594000</v>
      </c>
      <c r="E56" s="88">
        <v>614364000</v>
      </c>
      <c r="F56" s="88">
        <v>1538027000</v>
      </c>
      <c r="G56" s="88">
        <v>563975000</v>
      </c>
      <c r="H56" s="88">
        <v>41595000</v>
      </c>
      <c r="I56" t="s">
        <v>17</v>
      </c>
      <c r="J56" t="s">
        <v>30</v>
      </c>
      <c r="L56" s="91">
        <f t="shared" si="5"/>
        <v>2661230000</v>
      </c>
      <c r="M56" s="91">
        <f t="shared" si="1"/>
        <v>2143597000</v>
      </c>
      <c r="N56" s="91">
        <f t="shared" si="2"/>
        <v>517633000</v>
      </c>
      <c r="P56" s="92">
        <f t="shared" si="3"/>
        <v>0.812441957092362</v>
      </c>
      <c r="Q56" s="93">
        <f t="shared" si="4"/>
        <v>0.158027215827114</v>
      </c>
    </row>
    <row r="57" spans="1:17">
      <c r="A57" t="s">
        <v>44</v>
      </c>
      <c r="B57" t="s">
        <v>21</v>
      </c>
      <c r="C57" s="86">
        <v>42735</v>
      </c>
      <c r="D57" s="87">
        <v>3418265000</v>
      </c>
      <c r="E57" s="88">
        <v>559541000</v>
      </c>
      <c r="F57" s="88">
        <v>1620006000</v>
      </c>
      <c r="G57" s="88">
        <v>489265000</v>
      </c>
      <c r="H57" s="88">
        <v>29173000</v>
      </c>
      <c r="I57" t="s">
        <v>17</v>
      </c>
      <c r="J57" t="s">
        <v>30</v>
      </c>
      <c r="L57" s="91">
        <f t="shared" si="5"/>
        <v>2858724000</v>
      </c>
      <c r="M57" s="91">
        <f t="shared" si="1"/>
        <v>2138444000</v>
      </c>
      <c r="N57" s="91">
        <f t="shared" si="2"/>
        <v>720280000</v>
      </c>
      <c r="P57" s="92">
        <f t="shared" si="3"/>
        <v>0.83630847813145</v>
      </c>
      <c r="Q57" s="93">
        <f t="shared" si="4"/>
        <v>0.210715084991948</v>
      </c>
    </row>
    <row r="58" spans="1:17">
      <c r="A58" t="s">
        <v>45</v>
      </c>
      <c r="B58" t="s">
        <v>16</v>
      </c>
      <c r="C58" s="86">
        <v>41364</v>
      </c>
      <c r="D58" s="87">
        <v>3797000000</v>
      </c>
      <c r="E58" s="88">
        <v>1388000000</v>
      </c>
      <c r="F58" s="88">
        <v>1078000000</v>
      </c>
      <c r="G58" s="88">
        <v>1153000000</v>
      </c>
      <c r="H58" s="88">
        <v>30000000</v>
      </c>
      <c r="I58" t="s">
        <v>17</v>
      </c>
      <c r="J58" t="s">
        <v>36</v>
      </c>
      <c r="L58" s="91">
        <f t="shared" si="5"/>
        <v>2409000000</v>
      </c>
      <c r="M58" s="91">
        <f t="shared" si="1"/>
        <v>2261000000</v>
      </c>
      <c r="N58" s="91">
        <f t="shared" si="2"/>
        <v>148000000</v>
      </c>
      <c r="P58" s="92">
        <f t="shared" si="3"/>
        <v>0.63444824861733</v>
      </c>
      <c r="Q58" s="93">
        <f t="shared" si="4"/>
        <v>0.0389781406373453</v>
      </c>
    </row>
    <row r="59" spans="1:17">
      <c r="A59" t="s">
        <v>45</v>
      </c>
      <c r="B59" t="s">
        <v>19</v>
      </c>
      <c r="C59" s="86">
        <v>41729</v>
      </c>
      <c r="D59" s="87">
        <v>3575000000</v>
      </c>
      <c r="E59" s="88">
        <v>1347000000</v>
      </c>
      <c r="F59" s="88">
        <v>1055000000</v>
      </c>
      <c r="G59" s="88">
        <v>1125000000</v>
      </c>
      <c r="H59" s="88">
        <v>16000000</v>
      </c>
      <c r="I59" t="s">
        <v>17</v>
      </c>
      <c r="J59" t="s">
        <v>36</v>
      </c>
      <c r="L59" s="91">
        <f t="shared" si="5"/>
        <v>2228000000</v>
      </c>
      <c r="M59" s="91">
        <f t="shared" si="1"/>
        <v>2196000000</v>
      </c>
      <c r="N59" s="91">
        <f t="shared" si="2"/>
        <v>32000000</v>
      </c>
      <c r="P59" s="92">
        <f t="shared" si="3"/>
        <v>0.623216783216783</v>
      </c>
      <c r="Q59" s="93">
        <f t="shared" si="4"/>
        <v>0.00895104895104895</v>
      </c>
    </row>
    <row r="60" spans="1:17">
      <c r="A60" t="s">
        <v>45</v>
      </c>
      <c r="B60" t="s">
        <v>20</v>
      </c>
      <c r="C60" s="86">
        <v>42094</v>
      </c>
      <c r="D60" s="87">
        <v>4515000000</v>
      </c>
      <c r="E60" s="88">
        <v>1429000000</v>
      </c>
      <c r="F60" s="88">
        <v>1030000000</v>
      </c>
      <c r="G60" s="88">
        <v>1094000000</v>
      </c>
      <c r="H60" s="88">
        <v>14000000</v>
      </c>
      <c r="I60" t="s">
        <v>17</v>
      </c>
      <c r="J60" t="s">
        <v>36</v>
      </c>
      <c r="L60" s="91">
        <f t="shared" si="5"/>
        <v>3086000000</v>
      </c>
      <c r="M60" s="91">
        <f t="shared" si="1"/>
        <v>2138000000</v>
      </c>
      <c r="N60" s="91">
        <f t="shared" si="2"/>
        <v>948000000</v>
      </c>
      <c r="P60" s="92">
        <f t="shared" si="3"/>
        <v>0.683499446290144</v>
      </c>
      <c r="Q60" s="93">
        <f t="shared" si="4"/>
        <v>0.209966777408638</v>
      </c>
    </row>
    <row r="61" spans="1:17">
      <c r="A61" t="s">
        <v>45</v>
      </c>
      <c r="B61" t="s">
        <v>21</v>
      </c>
      <c r="C61" s="86">
        <v>42460</v>
      </c>
      <c r="D61" s="87">
        <v>4396000000</v>
      </c>
      <c r="E61" s="88">
        <v>1354000000</v>
      </c>
      <c r="F61" s="88">
        <v>1028000000</v>
      </c>
      <c r="G61" s="88">
        <v>1109000000</v>
      </c>
      <c r="H61" s="88">
        <v>7000000</v>
      </c>
      <c r="I61" t="s">
        <v>17</v>
      </c>
      <c r="J61" t="s">
        <v>36</v>
      </c>
      <c r="L61" s="91">
        <f t="shared" si="5"/>
        <v>3042000000</v>
      </c>
      <c r="M61" s="91">
        <f t="shared" si="1"/>
        <v>2144000000</v>
      </c>
      <c r="N61" s="91">
        <f t="shared" si="2"/>
        <v>898000000</v>
      </c>
      <c r="P61" s="92">
        <f t="shared" si="3"/>
        <v>0.691992720655141</v>
      </c>
      <c r="Q61" s="93">
        <f t="shared" si="4"/>
        <v>0.204276615104641</v>
      </c>
    </row>
    <row r="62" spans="1:17">
      <c r="A62" t="s">
        <v>46</v>
      </c>
      <c r="B62" t="s">
        <v>16</v>
      </c>
      <c r="C62" s="86">
        <v>41639</v>
      </c>
      <c r="D62" s="87">
        <v>8257000000</v>
      </c>
      <c r="E62" s="88">
        <v>1492000000</v>
      </c>
      <c r="F62" s="87">
        <v>3260000000</v>
      </c>
      <c r="G62" s="88">
        <v>915000000</v>
      </c>
      <c r="H62" s="88">
        <v>136000000</v>
      </c>
      <c r="I62" t="s">
        <v>17</v>
      </c>
      <c r="J62" t="s">
        <v>30</v>
      </c>
      <c r="L62" s="91">
        <f t="shared" si="5"/>
        <v>6765000000</v>
      </c>
      <c r="M62" s="91">
        <f t="shared" si="1"/>
        <v>4311000000</v>
      </c>
      <c r="N62" s="91">
        <f t="shared" si="2"/>
        <v>2454000000</v>
      </c>
      <c r="P62" s="92">
        <f t="shared" si="3"/>
        <v>0.819304832263534</v>
      </c>
      <c r="Q62" s="93">
        <f t="shared" si="4"/>
        <v>0.29720237374349</v>
      </c>
    </row>
    <row r="63" spans="1:17">
      <c r="A63" t="s">
        <v>46</v>
      </c>
      <c r="B63" t="s">
        <v>19</v>
      </c>
      <c r="C63" s="86">
        <v>42004</v>
      </c>
      <c r="D63" s="87">
        <v>8790000000</v>
      </c>
      <c r="E63" s="88">
        <v>1663000000</v>
      </c>
      <c r="F63" s="87">
        <v>3593000000</v>
      </c>
      <c r="G63" s="88">
        <v>983000000</v>
      </c>
      <c r="H63" s="88">
        <v>75000000</v>
      </c>
      <c r="I63" t="s">
        <v>17</v>
      </c>
      <c r="J63" t="s">
        <v>30</v>
      </c>
      <c r="L63" s="91">
        <f t="shared" si="5"/>
        <v>7127000000</v>
      </c>
      <c r="M63" s="91">
        <f t="shared" si="1"/>
        <v>4651000000</v>
      </c>
      <c r="N63" s="91">
        <f t="shared" si="2"/>
        <v>2476000000</v>
      </c>
      <c r="P63" s="92">
        <f t="shared" si="3"/>
        <v>0.810807736063709</v>
      </c>
      <c r="Q63" s="93">
        <f t="shared" si="4"/>
        <v>0.281683731513083</v>
      </c>
    </row>
    <row r="64" spans="1:17">
      <c r="A64" t="s">
        <v>46</v>
      </c>
      <c r="B64" t="s">
        <v>20</v>
      </c>
      <c r="C64" s="86">
        <v>42369</v>
      </c>
      <c r="D64" s="87">
        <v>8592000000</v>
      </c>
      <c r="E64" s="88">
        <v>1771000000</v>
      </c>
      <c r="F64" s="87">
        <v>3660000000</v>
      </c>
      <c r="G64" s="88">
        <v>923000000</v>
      </c>
      <c r="H64" s="88">
        <v>41000000</v>
      </c>
      <c r="I64" t="s">
        <v>17</v>
      </c>
      <c r="J64" t="s">
        <v>30</v>
      </c>
      <c r="L64" s="91">
        <f t="shared" si="5"/>
        <v>6821000000</v>
      </c>
      <c r="M64" s="91">
        <f t="shared" si="1"/>
        <v>4624000000</v>
      </c>
      <c r="N64" s="91">
        <f t="shared" si="2"/>
        <v>2197000000</v>
      </c>
      <c r="P64" s="92">
        <f t="shared" si="3"/>
        <v>0.793878026070764</v>
      </c>
      <c r="Q64" s="93">
        <f t="shared" si="4"/>
        <v>0.255702979515829</v>
      </c>
    </row>
    <row r="65" spans="1:17">
      <c r="A65" t="s">
        <v>46</v>
      </c>
      <c r="B65" t="s">
        <v>21</v>
      </c>
      <c r="C65" s="86">
        <v>42735</v>
      </c>
      <c r="D65" s="87">
        <v>8979000000</v>
      </c>
      <c r="E65" s="88">
        <v>2007000000</v>
      </c>
      <c r="F65" s="87">
        <v>3499000000</v>
      </c>
      <c r="G65" s="88">
        <v>1114000000</v>
      </c>
      <c r="H65" s="88">
        <v>34000000</v>
      </c>
      <c r="I65" t="s">
        <v>17</v>
      </c>
      <c r="J65" t="s">
        <v>30</v>
      </c>
      <c r="L65" s="91">
        <f t="shared" si="5"/>
        <v>6972000000</v>
      </c>
      <c r="M65" s="91">
        <f t="shared" si="1"/>
        <v>4647000000</v>
      </c>
      <c r="N65" s="91">
        <f t="shared" si="2"/>
        <v>2325000000</v>
      </c>
      <c r="P65" s="92">
        <f t="shared" si="3"/>
        <v>0.776478449716004</v>
      </c>
      <c r="Q65" s="93">
        <f t="shared" si="4"/>
        <v>0.258937520882058</v>
      </c>
    </row>
    <row r="66" spans="1:17">
      <c r="A66" t="s">
        <v>47</v>
      </c>
      <c r="B66" t="s">
        <v>16</v>
      </c>
      <c r="C66" s="86">
        <v>41639</v>
      </c>
      <c r="D66" s="87">
        <v>7872000000</v>
      </c>
      <c r="E66" s="88">
        <v>1875000000</v>
      </c>
      <c r="F66" s="88">
        <v>1778000000</v>
      </c>
      <c r="G66" s="88">
        <v>1415000000</v>
      </c>
      <c r="H66" s="88">
        <v>0</v>
      </c>
      <c r="I66" t="s">
        <v>17</v>
      </c>
      <c r="J66" t="s">
        <v>30</v>
      </c>
      <c r="L66" s="91">
        <f t="shared" si="5"/>
        <v>5997000000</v>
      </c>
      <c r="M66" s="91">
        <f t="shared" si="1"/>
        <v>3193000000</v>
      </c>
      <c r="N66" s="91">
        <f t="shared" si="2"/>
        <v>2804000000</v>
      </c>
      <c r="P66" s="92">
        <f t="shared" si="3"/>
        <v>0.761814024390244</v>
      </c>
      <c r="Q66" s="93">
        <f t="shared" si="4"/>
        <v>0.35619918699187</v>
      </c>
    </row>
    <row r="67" spans="1:17">
      <c r="A67" t="s">
        <v>47</v>
      </c>
      <c r="B67" t="s">
        <v>19</v>
      </c>
      <c r="C67" s="86">
        <v>42004</v>
      </c>
      <c r="D67" s="87">
        <v>12466000000</v>
      </c>
      <c r="E67" s="87">
        <v>2153000000</v>
      </c>
      <c r="F67" s="87">
        <v>2653000000</v>
      </c>
      <c r="G67" s="87">
        <v>2666000000</v>
      </c>
      <c r="H67" s="88">
        <v>0</v>
      </c>
      <c r="I67" t="s">
        <v>17</v>
      </c>
      <c r="J67" t="s">
        <v>30</v>
      </c>
      <c r="L67" s="91">
        <f t="shared" si="5"/>
        <v>10313000000</v>
      </c>
      <c r="M67" s="91">
        <f t="shared" ref="M67:M130" si="6">F67+G67+H67</f>
        <v>5319000000</v>
      </c>
      <c r="N67" s="91">
        <f t="shared" ref="N67:N130" si="7">L67-M67</f>
        <v>4994000000</v>
      </c>
      <c r="P67" s="92">
        <f t="shared" ref="P67:P130" si="8">1-(E67/D67)</f>
        <v>0.827290229424033</v>
      </c>
      <c r="Q67" s="93">
        <f t="shared" ref="Q67:Q130" si="9">N67/D67</f>
        <v>0.400609658270496</v>
      </c>
    </row>
    <row r="68" spans="1:17">
      <c r="A68" t="s">
        <v>47</v>
      </c>
      <c r="B68" t="s">
        <v>20</v>
      </c>
      <c r="C68" s="86">
        <v>42369</v>
      </c>
      <c r="D68" s="87">
        <v>17928000000</v>
      </c>
      <c r="E68" s="87">
        <v>2867000000</v>
      </c>
      <c r="F68" s="87">
        <v>4020000000</v>
      </c>
      <c r="G68" s="87">
        <v>4816000000</v>
      </c>
      <c r="H68" s="88">
        <v>0</v>
      </c>
      <c r="I68" t="s">
        <v>17</v>
      </c>
      <c r="J68" t="s">
        <v>30</v>
      </c>
      <c r="L68" s="91">
        <f t="shared" si="5"/>
        <v>15061000000</v>
      </c>
      <c r="M68" s="91">
        <f t="shared" si="6"/>
        <v>8836000000</v>
      </c>
      <c r="N68" s="91">
        <f t="shared" si="7"/>
        <v>6225000000</v>
      </c>
      <c r="P68" s="92">
        <f t="shared" si="8"/>
        <v>0.84008255243195</v>
      </c>
      <c r="Q68" s="93">
        <f t="shared" si="9"/>
        <v>0.347222222222222</v>
      </c>
    </row>
    <row r="69" spans="1:17">
      <c r="A69" t="s">
        <v>47</v>
      </c>
      <c r="B69" t="s">
        <v>21</v>
      </c>
      <c r="C69" s="86">
        <v>42735</v>
      </c>
      <c r="D69" s="87">
        <v>27638000000</v>
      </c>
      <c r="E69" s="87">
        <v>3789000000</v>
      </c>
      <c r="F69" s="87">
        <v>5503000000</v>
      </c>
      <c r="G69" s="87">
        <v>5919000000</v>
      </c>
      <c r="H69" s="88">
        <v>0</v>
      </c>
      <c r="I69" t="s">
        <v>17</v>
      </c>
      <c r="J69" t="s">
        <v>30</v>
      </c>
      <c r="L69" s="91">
        <f t="shared" si="5"/>
        <v>23849000000</v>
      </c>
      <c r="M69" s="91">
        <f t="shared" si="6"/>
        <v>11422000000</v>
      </c>
      <c r="N69" s="91">
        <f t="shared" si="7"/>
        <v>12427000000</v>
      </c>
      <c r="P69" s="92">
        <f t="shared" si="8"/>
        <v>0.862906143715175</v>
      </c>
      <c r="Q69" s="93">
        <f t="shared" si="9"/>
        <v>0.449634561111513</v>
      </c>
    </row>
    <row r="70" spans="1:17">
      <c r="A70" t="s">
        <v>48</v>
      </c>
      <c r="B70" t="s">
        <v>16</v>
      </c>
      <c r="C70" s="86">
        <v>41547</v>
      </c>
      <c r="D70" s="88">
        <v>1481314000</v>
      </c>
      <c r="E70" s="88">
        <v>253047000</v>
      </c>
      <c r="F70" s="88">
        <v>587835000</v>
      </c>
      <c r="G70" s="88">
        <v>209614000</v>
      </c>
      <c r="H70" s="88">
        <v>0</v>
      </c>
      <c r="I70" t="s">
        <v>17</v>
      </c>
      <c r="J70" t="s">
        <v>40</v>
      </c>
      <c r="L70" s="91">
        <f t="shared" si="5"/>
        <v>1228267000</v>
      </c>
      <c r="M70" s="91">
        <f t="shared" si="6"/>
        <v>797449000</v>
      </c>
      <c r="N70" s="91">
        <f t="shared" si="7"/>
        <v>430818000</v>
      </c>
      <c r="P70" s="92">
        <f t="shared" si="8"/>
        <v>0.82917396311653</v>
      </c>
      <c r="Q70" s="93">
        <f t="shared" si="9"/>
        <v>0.290835028900017</v>
      </c>
    </row>
    <row r="71" spans="1:17">
      <c r="A71" t="s">
        <v>48</v>
      </c>
      <c r="B71" t="s">
        <v>19</v>
      </c>
      <c r="C71" s="86">
        <v>41912</v>
      </c>
      <c r="D71" s="88">
        <v>1732046000</v>
      </c>
      <c r="E71" s="88">
        <v>309959000</v>
      </c>
      <c r="F71" s="88">
        <v>664738000</v>
      </c>
      <c r="G71" s="88">
        <v>263792000</v>
      </c>
      <c r="H71" s="88">
        <v>0</v>
      </c>
      <c r="I71" t="s">
        <v>17</v>
      </c>
      <c r="J71" t="s">
        <v>40</v>
      </c>
      <c r="L71" s="91">
        <f t="shared" si="5"/>
        <v>1422087000</v>
      </c>
      <c r="M71" s="91">
        <f t="shared" si="6"/>
        <v>928530000</v>
      </c>
      <c r="N71" s="91">
        <f t="shared" si="7"/>
        <v>493557000</v>
      </c>
      <c r="P71" s="92">
        <f t="shared" si="8"/>
        <v>0.82104459119446</v>
      </c>
      <c r="Q71" s="93">
        <f t="shared" si="9"/>
        <v>0.284956057749044</v>
      </c>
    </row>
    <row r="72" spans="1:17">
      <c r="A72" t="s">
        <v>48</v>
      </c>
      <c r="B72" t="s">
        <v>20</v>
      </c>
      <c r="C72" s="86">
        <v>42277</v>
      </c>
      <c r="D72" s="88">
        <v>1919823000</v>
      </c>
      <c r="E72" s="88">
        <v>332261000</v>
      </c>
      <c r="F72" s="88">
        <v>738080000</v>
      </c>
      <c r="G72" s="88">
        <v>296583000</v>
      </c>
      <c r="H72" s="88">
        <v>0</v>
      </c>
      <c r="I72" t="s">
        <v>17</v>
      </c>
      <c r="J72" t="s">
        <v>40</v>
      </c>
      <c r="L72" s="91">
        <f t="shared" ref="L72:L103" si="10">D72-E72</f>
        <v>1587562000</v>
      </c>
      <c r="M72" s="91">
        <f t="shared" si="6"/>
        <v>1034663000</v>
      </c>
      <c r="N72" s="91">
        <f t="shared" si="7"/>
        <v>552899000</v>
      </c>
      <c r="P72" s="92">
        <f t="shared" si="8"/>
        <v>0.826931441075557</v>
      </c>
      <c r="Q72" s="93">
        <f t="shared" si="9"/>
        <v>0.287994778685327</v>
      </c>
    </row>
    <row r="73" spans="1:17">
      <c r="A73" t="s">
        <v>48</v>
      </c>
      <c r="B73" t="s">
        <v>21</v>
      </c>
      <c r="C73" s="86">
        <v>42643</v>
      </c>
      <c r="D73" s="88">
        <v>1995034000</v>
      </c>
      <c r="E73" s="88">
        <v>337205000</v>
      </c>
      <c r="F73" s="88">
        <v>767174000</v>
      </c>
      <c r="G73" s="88">
        <v>334227000</v>
      </c>
      <c r="H73" s="88">
        <v>0</v>
      </c>
      <c r="I73" t="s">
        <v>17</v>
      </c>
      <c r="J73" t="s">
        <v>40</v>
      </c>
      <c r="L73" s="91">
        <f t="shared" si="10"/>
        <v>1657829000</v>
      </c>
      <c r="M73" s="91">
        <f t="shared" si="6"/>
        <v>1101401000</v>
      </c>
      <c r="N73" s="91">
        <f t="shared" si="7"/>
        <v>556428000</v>
      </c>
      <c r="P73" s="92">
        <f t="shared" si="8"/>
        <v>0.8309778179219</v>
      </c>
      <c r="Q73" s="93">
        <f t="shared" si="9"/>
        <v>0.27890652490133</v>
      </c>
    </row>
    <row r="74" spans="1:17">
      <c r="A74" t="s">
        <v>49</v>
      </c>
      <c r="B74" t="s">
        <v>16</v>
      </c>
      <c r="C74" s="86">
        <v>41274</v>
      </c>
      <c r="D74" s="87">
        <v>5795800000</v>
      </c>
      <c r="E74" s="87">
        <v>3956200000</v>
      </c>
      <c r="F74" s="88">
        <v>763300000</v>
      </c>
      <c r="G74" s="88">
        <v>0</v>
      </c>
      <c r="H74" s="88">
        <v>0</v>
      </c>
      <c r="I74" t="s">
        <v>17</v>
      </c>
      <c r="J74" t="s">
        <v>30</v>
      </c>
      <c r="L74" s="91">
        <f t="shared" si="10"/>
        <v>1839600000</v>
      </c>
      <c r="M74" s="91">
        <f t="shared" si="6"/>
        <v>763300000</v>
      </c>
      <c r="N74" s="91">
        <f t="shared" si="7"/>
        <v>1076300000</v>
      </c>
      <c r="P74" s="92">
        <f t="shared" si="8"/>
        <v>0.317402256806653</v>
      </c>
      <c r="Q74" s="93">
        <f t="shared" si="9"/>
        <v>0.185703440422375</v>
      </c>
    </row>
    <row r="75" spans="1:17">
      <c r="A75" t="s">
        <v>49</v>
      </c>
      <c r="B75" t="s">
        <v>19</v>
      </c>
      <c r="C75" s="86">
        <v>41639</v>
      </c>
      <c r="D75" s="87">
        <v>6063400000</v>
      </c>
      <c r="E75" s="87">
        <v>4092700000</v>
      </c>
      <c r="F75" s="88">
        <v>907800000</v>
      </c>
      <c r="G75" s="88">
        <v>0</v>
      </c>
      <c r="H75" s="88">
        <v>0</v>
      </c>
      <c r="I75" t="s">
        <v>17</v>
      </c>
      <c r="J75" t="s">
        <v>30</v>
      </c>
      <c r="L75" s="91">
        <f t="shared" si="10"/>
        <v>1970700000</v>
      </c>
      <c r="M75" s="91">
        <f t="shared" si="6"/>
        <v>907800000</v>
      </c>
      <c r="N75" s="91">
        <f t="shared" si="7"/>
        <v>1062900000</v>
      </c>
      <c r="P75" s="92">
        <f t="shared" si="8"/>
        <v>0.325015667777155</v>
      </c>
      <c r="Q75" s="93">
        <f t="shared" si="9"/>
        <v>0.17529768776594</v>
      </c>
    </row>
    <row r="76" spans="1:17">
      <c r="A76" t="s">
        <v>49</v>
      </c>
      <c r="B76" t="s">
        <v>20</v>
      </c>
      <c r="C76" s="86">
        <v>42004</v>
      </c>
      <c r="D76" s="87">
        <v>6413800000</v>
      </c>
      <c r="E76" s="87">
        <v>4328300000</v>
      </c>
      <c r="F76" s="88">
        <v>814900000</v>
      </c>
      <c r="G76" s="88">
        <v>0</v>
      </c>
      <c r="H76" s="88">
        <v>0</v>
      </c>
      <c r="I76" t="s">
        <v>17</v>
      </c>
      <c r="J76" t="s">
        <v>30</v>
      </c>
      <c r="L76" s="91">
        <f t="shared" si="10"/>
        <v>2085500000</v>
      </c>
      <c r="M76" s="91">
        <f t="shared" si="6"/>
        <v>814900000</v>
      </c>
      <c r="N76" s="91">
        <f t="shared" si="7"/>
        <v>1270600000</v>
      </c>
      <c r="P76" s="92">
        <f t="shared" si="8"/>
        <v>0.325158252518008</v>
      </c>
      <c r="Q76" s="93">
        <f t="shared" si="9"/>
        <v>0.19810408806012</v>
      </c>
    </row>
    <row r="77" spans="1:17">
      <c r="A77" t="s">
        <v>49</v>
      </c>
      <c r="B77" t="s">
        <v>21</v>
      </c>
      <c r="C77" s="86">
        <v>42369</v>
      </c>
      <c r="D77" s="87">
        <v>6595200000</v>
      </c>
      <c r="E77" s="87">
        <v>4393200000</v>
      </c>
      <c r="F77" s="88">
        <v>1102800000</v>
      </c>
      <c r="G77" s="88">
        <v>0</v>
      </c>
      <c r="H77" s="88">
        <v>0</v>
      </c>
      <c r="I77" t="s">
        <v>17</v>
      </c>
      <c r="J77" t="s">
        <v>30</v>
      </c>
      <c r="L77" s="91">
        <f t="shared" si="10"/>
        <v>2202000000</v>
      </c>
      <c r="M77" s="91">
        <f t="shared" si="6"/>
        <v>1102800000</v>
      </c>
      <c r="N77" s="91">
        <f t="shared" si="7"/>
        <v>1099200000</v>
      </c>
      <c r="P77" s="92">
        <f t="shared" si="8"/>
        <v>0.333879184861718</v>
      </c>
      <c r="Q77" s="93">
        <f t="shared" si="9"/>
        <v>0.166666666666667</v>
      </c>
    </row>
    <row r="78" spans="1:17">
      <c r="A78" t="s">
        <v>50</v>
      </c>
      <c r="B78" t="s">
        <v>16</v>
      </c>
      <c r="C78" s="86">
        <v>41274</v>
      </c>
      <c r="D78" s="87">
        <v>4436000000</v>
      </c>
      <c r="E78" s="87">
        <v>2564000000</v>
      </c>
      <c r="F78" s="88">
        <v>824000000</v>
      </c>
      <c r="G78" s="88">
        <v>0</v>
      </c>
      <c r="H78" s="88">
        <v>0</v>
      </c>
      <c r="I78" t="s">
        <v>17</v>
      </c>
      <c r="J78" t="s">
        <v>30</v>
      </c>
      <c r="L78" s="91">
        <f t="shared" si="10"/>
        <v>1872000000</v>
      </c>
      <c r="M78" s="91">
        <f t="shared" si="6"/>
        <v>824000000</v>
      </c>
      <c r="N78" s="91">
        <f t="shared" si="7"/>
        <v>1048000000</v>
      </c>
      <c r="P78" s="92">
        <f t="shared" si="8"/>
        <v>0.42200180342651</v>
      </c>
      <c r="Q78" s="93">
        <f t="shared" si="9"/>
        <v>0.236248872858431</v>
      </c>
    </row>
    <row r="79" spans="1:17">
      <c r="A79" t="s">
        <v>50</v>
      </c>
      <c r="B79" t="s">
        <v>19</v>
      </c>
      <c r="C79" s="86">
        <v>41639</v>
      </c>
      <c r="D79" s="87">
        <v>4814000000</v>
      </c>
      <c r="E79" s="87">
        <v>2776000000</v>
      </c>
      <c r="F79" s="88">
        <v>977000000</v>
      </c>
      <c r="G79" s="88">
        <v>0</v>
      </c>
      <c r="H79" s="88">
        <v>0</v>
      </c>
      <c r="I79" t="s">
        <v>17</v>
      </c>
      <c r="J79" t="s">
        <v>30</v>
      </c>
      <c r="L79" s="91">
        <f t="shared" si="10"/>
        <v>2038000000</v>
      </c>
      <c r="M79" s="91">
        <f t="shared" si="6"/>
        <v>977000000</v>
      </c>
      <c r="N79" s="91">
        <f t="shared" si="7"/>
        <v>1061000000</v>
      </c>
      <c r="P79" s="92">
        <f t="shared" si="8"/>
        <v>0.423348566680515</v>
      </c>
      <c r="Q79" s="93">
        <f t="shared" si="9"/>
        <v>0.220398836726215</v>
      </c>
    </row>
    <row r="80" spans="1:17">
      <c r="A80" t="s">
        <v>50</v>
      </c>
      <c r="B80" t="s">
        <v>20</v>
      </c>
      <c r="C80" s="86">
        <v>42004</v>
      </c>
      <c r="D80" s="87">
        <v>5066000000</v>
      </c>
      <c r="E80" s="87">
        <v>2881000000</v>
      </c>
      <c r="F80" s="88">
        <v>975000000</v>
      </c>
      <c r="G80" s="88">
        <v>0</v>
      </c>
      <c r="H80" s="88">
        <v>0</v>
      </c>
      <c r="I80" t="s">
        <v>17</v>
      </c>
      <c r="J80" t="s">
        <v>30</v>
      </c>
      <c r="L80" s="91">
        <f t="shared" si="10"/>
        <v>2185000000</v>
      </c>
      <c r="M80" s="91">
        <f t="shared" si="6"/>
        <v>975000000</v>
      </c>
      <c r="N80" s="91">
        <f t="shared" si="7"/>
        <v>1210000000</v>
      </c>
      <c r="P80" s="92">
        <f t="shared" si="8"/>
        <v>0.431306750888275</v>
      </c>
      <c r="Q80" s="93">
        <f t="shared" si="9"/>
        <v>0.238847216739045</v>
      </c>
    </row>
    <row r="81" spans="1:17">
      <c r="A81" t="s">
        <v>50</v>
      </c>
      <c r="B81" t="s">
        <v>21</v>
      </c>
      <c r="C81" s="86">
        <v>42369</v>
      </c>
      <c r="D81" s="87">
        <v>5254000000</v>
      </c>
      <c r="E81" s="87">
        <v>2909000000</v>
      </c>
      <c r="F81" s="88">
        <v>1034000000</v>
      </c>
      <c r="G81" s="88">
        <v>0</v>
      </c>
      <c r="H81" s="88">
        <v>0</v>
      </c>
      <c r="I81" t="s">
        <v>17</v>
      </c>
      <c r="J81" t="s">
        <v>30</v>
      </c>
      <c r="L81" s="91">
        <f t="shared" si="10"/>
        <v>2345000000</v>
      </c>
      <c r="M81" s="91">
        <f t="shared" si="6"/>
        <v>1034000000</v>
      </c>
      <c r="N81" s="91">
        <f t="shared" si="7"/>
        <v>1311000000</v>
      </c>
      <c r="P81" s="92">
        <f t="shared" si="8"/>
        <v>0.446326608298439</v>
      </c>
      <c r="Q81" s="93">
        <f t="shared" si="9"/>
        <v>0.249524172059383</v>
      </c>
    </row>
    <row r="82" spans="1:17">
      <c r="A82" t="s">
        <v>51</v>
      </c>
      <c r="B82" t="s">
        <v>16</v>
      </c>
      <c r="C82" s="86">
        <v>41274</v>
      </c>
      <c r="D82" s="88">
        <v>1405358000</v>
      </c>
      <c r="E82" s="88">
        <v>670174000</v>
      </c>
      <c r="F82" s="88">
        <v>292500000</v>
      </c>
      <c r="G82" s="88">
        <v>137354000</v>
      </c>
      <c r="H82" s="88">
        <v>0</v>
      </c>
      <c r="I82" t="s">
        <v>17</v>
      </c>
      <c r="J82" t="s">
        <v>52</v>
      </c>
      <c r="L82" s="91">
        <f t="shared" si="10"/>
        <v>735184000</v>
      </c>
      <c r="M82" s="91">
        <f t="shared" si="6"/>
        <v>429854000</v>
      </c>
      <c r="N82" s="91">
        <f t="shared" si="7"/>
        <v>305330000</v>
      </c>
      <c r="P82" s="92">
        <f t="shared" si="8"/>
        <v>0.523129337862666</v>
      </c>
      <c r="Q82" s="93">
        <f t="shared" si="9"/>
        <v>0.217261366854567</v>
      </c>
    </row>
    <row r="83" spans="1:17">
      <c r="A83" t="s">
        <v>51</v>
      </c>
      <c r="B83" t="s">
        <v>19</v>
      </c>
      <c r="C83" s="86">
        <v>41639</v>
      </c>
      <c r="D83" s="88">
        <v>1496372000</v>
      </c>
      <c r="E83" s="88">
        <v>759362000</v>
      </c>
      <c r="F83" s="88">
        <v>322739000</v>
      </c>
      <c r="G83" s="88">
        <v>147696000</v>
      </c>
      <c r="H83" s="88">
        <v>0</v>
      </c>
      <c r="I83" t="s">
        <v>17</v>
      </c>
      <c r="J83" t="s">
        <v>52</v>
      </c>
      <c r="L83" s="91">
        <f t="shared" si="10"/>
        <v>737010000</v>
      </c>
      <c r="M83" s="91">
        <f t="shared" si="6"/>
        <v>470435000</v>
      </c>
      <c r="N83" s="91">
        <f t="shared" si="7"/>
        <v>266575000</v>
      </c>
      <c r="P83" s="92">
        <f t="shared" si="8"/>
        <v>0.492531268962531</v>
      </c>
      <c r="Q83" s="93">
        <f t="shared" si="9"/>
        <v>0.178147546198405</v>
      </c>
    </row>
    <row r="84" spans="1:17">
      <c r="A84" t="s">
        <v>51</v>
      </c>
      <c r="B84" t="s">
        <v>20</v>
      </c>
      <c r="C84" s="86">
        <v>42004</v>
      </c>
      <c r="D84" s="88">
        <v>1530654000</v>
      </c>
      <c r="E84" s="88">
        <v>780281000</v>
      </c>
      <c r="F84" s="88">
        <v>331995000</v>
      </c>
      <c r="G84" s="88">
        <v>142751000</v>
      </c>
      <c r="H84" s="88">
        <v>0</v>
      </c>
      <c r="I84" t="s">
        <v>17</v>
      </c>
      <c r="J84" t="s">
        <v>52</v>
      </c>
      <c r="L84" s="91">
        <f t="shared" si="10"/>
        <v>750373000</v>
      </c>
      <c r="M84" s="91">
        <f t="shared" si="6"/>
        <v>474746000</v>
      </c>
      <c r="N84" s="91">
        <f t="shared" si="7"/>
        <v>275627000</v>
      </c>
      <c r="P84" s="92">
        <f t="shared" si="8"/>
        <v>0.490230319850208</v>
      </c>
      <c r="Q84" s="93">
        <f t="shared" si="9"/>
        <v>0.18007139431903</v>
      </c>
    </row>
    <row r="85" spans="1:17">
      <c r="A85" t="s">
        <v>51</v>
      </c>
      <c r="B85" t="s">
        <v>21</v>
      </c>
      <c r="C85" s="86">
        <v>42369</v>
      </c>
      <c r="D85" s="88">
        <v>1557067000</v>
      </c>
      <c r="E85" s="88">
        <v>803506000</v>
      </c>
      <c r="F85" s="88">
        <v>313544000</v>
      </c>
      <c r="G85" s="88">
        <v>132892000</v>
      </c>
      <c r="H85" s="88">
        <v>0</v>
      </c>
      <c r="I85" t="s">
        <v>17</v>
      </c>
      <c r="J85" t="s">
        <v>52</v>
      </c>
      <c r="L85" s="91">
        <f t="shared" si="10"/>
        <v>753561000</v>
      </c>
      <c r="M85" s="91">
        <f t="shared" si="6"/>
        <v>446436000</v>
      </c>
      <c r="N85" s="91">
        <f t="shared" si="7"/>
        <v>307125000</v>
      </c>
      <c r="P85" s="92">
        <f t="shared" si="8"/>
        <v>0.483961833370048</v>
      </c>
      <c r="Q85" s="93">
        <f t="shared" si="9"/>
        <v>0.197245847481194</v>
      </c>
    </row>
    <row r="86" spans="1:17">
      <c r="A86" t="s">
        <v>53</v>
      </c>
      <c r="B86" t="s">
        <v>16</v>
      </c>
      <c r="C86" s="86">
        <v>41274</v>
      </c>
      <c r="D86" s="87">
        <v>3368545000</v>
      </c>
      <c r="E86" s="87">
        <v>2515796000</v>
      </c>
      <c r="F86" s="88">
        <v>280928000</v>
      </c>
      <c r="G86" s="88">
        <v>132460000</v>
      </c>
      <c r="H86" s="88">
        <v>0</v>
      </c>
      <c r="I86" t="s">
        <v>17</v>
      </c>
      <c r="J86" t="s">
        <v>25</v>
      </c>
      <c r="L86" s="91">
        <f t="shared" si="10"/>
        <v>852749000</v>
      </c>
      <c r="M86" s="91">
        <f t="shared" si="6"/>
        <v>413388000</v>
      </c>
      <c r="N86" s="91">
        <f t="shared" si="7"/>
        <v>439361000</v>
      </c>
      <c r="P86" s="92">
        <f t="shared" si="8"/>
        <v>0.253150544226068</v>
      </c>
      <c r="Q86" s="93">
        <f t="shared" si="9"/>
        <v>0.13043049744029</v>
      </c>
    </row>
    <row r="87" spans="1:17">
      <c r="A87" t="s">
        <v>53</v>
      </c>
      <c r="B87" t="s">
        <v>19</v>
      </c>
      <c r="C87" s="86">
        <v>41639</v>
      </c>
      <c r="D87" s="87">
        <v>3309616000</v>
      </c>
      <c r="E87" s="87">
        <v>2444984000</v>
      </c>
      <c r="F87" s="88">
        <v>270261000</v>
      </c>
      <c r="G87" s="88">
        <v>134300000</v>
      </c>
      <c r="H87" s="88">
        <v>0</v>
      </c>
      <c r="I87" t="s">
        <v>17</v>
      </c>
      <c r="J87" t="s">
        <v>25</v>
      </c>
      <c r="L87" s="91">
        <f t="shared" si="10"/>
        <v>864632000</v>
      </c>
      <c r="M87" s="91">
        <f t="shared" si="6"/>
        <v>404561000</v>
      </c>
      <c r="N87" s="91">
        <f t="shared" si="7"/>
        <v>460071000</v>
      </c>
      <c r="P87" s="92">
        <f t="shared" si="8"/>
        <v>0.261248434863742</v>
      </c>
      <c r="Q87" s="93">
        <f t="shared" si="9"/>
        <v>0.139010386703473</v>
      </c>
    </row>
    <row r="88" spans="1:17">
      <c r="A88" t="s">
        <v>53</v>
      </c>
      <c r="B88" t="s">
        <v>20</v>
      </c>
      <c r="C88" s="86">
        <v>42004</v>
      </c>
      <c r="D88" s="87">
        <v>3391187000</v>
      </c>
      <c r="E88" s="87">
        <v>2566246000</v>
      </c>
      <c r="F88" s="88">
        <v>253827000</v>
      </c>
      <c r="G88" s="88">
        <v>143969000</v>
      </c>
      <c r="H88" s="88">
        <v>0</v>
      </c>
      <c r="I88" t="s">
        <v>17</v>
      </c>
      <c r="J88" t="s">
        <v>25</v>
      </c>
      <c r="L88" s="91">
        <f t="shared" si="10"/>
        <v>824941000</v>
      </c>
      <c r="M88" s="91">
        <f t="shared" si="6"/>
        <v>397796000</v>
      </c>
      <c r="N88" s="91">
        <f t="shared" si="7"/>
        <v>427145000</v>
      </c>
      <c r="P88" s="92">
        <f t="shared" si="8"/>
        <v>0.243260250761754</v>
      </c>
      <c r="Q88" s="93">
        <f t="shared" si="9"/>
        <v>0.125957371268526</v>
      </c>
    </row>
    <row r="89" spans="1:17">
      <c r="A89" t="s">
        <v>53</v>
      </c>
      <c r="B89" t="s">
        <v>21</v>
      </c>
      <c r="C89" s="86">
        <v>42369</v>
      </c>
      <c r="D89" s="87">
        <v>3578995000</v>
      </c>
      <c r="E89" s="87">
        <v>2659728000</v>
      </c>
      <c r="F89" s="88">
        <v>255192000</v>
      </c>
      <c r="G89" s="88">
        <v>130593000</v>
      </c>
      <c r="H89" s="88">
        <v>0</v>
      </c>
      <c r="I89" t="s">
        <v>17</v>
      </c>
      <c r="J89" t="s">
        <v>25</v>
      </c>
      <c r="L89" s="91">
        <f t="shared" si="10"/>
        <v>919267000</v>
      </c>
      <c r="M89" s="91">
        <f t="shared" si="6"/>
        <v>385785000</v>
      </c>
      <c r="N89" s="91">
        <f t="shared" si="7"/>
        <v>533482000</v>
      </c>
      <c r="P89" s="92">
        <f t="shared" si="8"/>
        <v>0.256850596326622</v>
      </c>
      <c r="Q89" s="93">
        <f t="shared" si="9"/>
        <v>0.149059163256724</v>
      </c>
    </row>
    <row r="90" spans="1:17">
      <c r="A90" t="s">
        <v>54</v>
      </c>
      <c r="B90" t="s">
        <v>16</v>
      </c>
      <c r="C90" s="86">
        <v>41639</v>
      </c>
      <c r="D90" s="87">
        <v>7819000000</v>
      </c>
      <c r="E90" s="87">
        <v>4495000000</v>
      </c>
      <c r="F90" s="88">
        <v>1126000000</v>
      </c>
      <c r="G90" s="88">
        <v>710000000</v>
      </c>
      <c r="H90" s="88">
        <v>31000000</v>
      </c>
      <c r="I90" t="s">
        <v>17</v>
      </c>
      <c r="J90" t="s">
        <v>34</v>
      </c>
      <c r="L90" s="91">
        <f t="shared" si="10"/>
        <v>3324000000</v>
      </c>
      <c r="M90" s="91">
        <f t="shared" si="6"/>
        <v>1867000000</v>
      </c>
      <c r="N90" s="91">
        <f t="shared" si="7"/>
        <v>1457000000</v>
      </c>
      <c r="P90" s="92">
        <f t="shared" si="8"/>
        <v>0.425118301573091</v>
      </c>
      <c r="Q90" s="93">
        <f t="shared" si="9"/>
        <v>0.186340964317688</v>
      </c>
    </row>
    <row r="91" spans="1:17">
      <c r="A91" t="s">
        <v>54</v>
      </c>
      <c r="B91" t="s">
        <v>19</v>
      </c>
      <c r="C91" s="86">
        <v>42004</v>
      </c>
      <c r="D91" s="87">
        <v>9715000000</v>
      </c>
      <c r="E91" s="87">
        <v>5663000000</v>
      </c>
      <c r="F91" s="88">
        <v>1202000000</v>
      </c>
      <c r="G91" s="88">
        <v>815000000</v>
      </c>
      <c r="H91" s="88">
        <v>33000000</v>
      </c>
      <c r="I91" t="s">
        <v>17</v>
      </c>
      <c r="J91" t="s">
        <v>34</v>
      </c>
      <c r="L91" s="91">
        <f t="shared" si="10"/>
        <v>4052000000</v>
      </c>
      <c r="M91" s="91">
        <f t="shared" si="6"/>
        <v>2050000000</v>
      </c>
      <c r="N91" s="91">
        <f t="shared" si="7"/>
        <v>2002000000</v>
      </c>
      <c r="P91" s="92">
        <f t="shared" si="8"/>
        <v>0.41708697889861</v>
      </c>
      <c r="Q91" s="93">
        <f t="shared" si="9"/>
        <v>0.206073082861554</v>
      </c>
    </row>
    <row r="92" spans="1:17">
      <c r="A92" t="s">
        <v>54</v>
      </c>
      <c r="B92" t="s">
        <v>20</v>
      </c>
      <c r="C92" s="86">
        <v>42369</v>
      </c>
      <c r="D92" s="87">
        <v>9111000000</v>
      </c>
      <c r="E92" s="87">
        <v>5458000000</v>
      </c>
      <c r="F92" s="88">
        <v>1508000000</v>
      </c>
      <c r="G92" s="88">
        <v>769000000</v>
      </c>
      <c r="H92" s="88">
        <v>54000000</v>
      </c>
      <c r="I92" t="s">
        <v>17</v>
      </c>
      <c r="J92" t="s">
        <v>34</v>
      </c>
      <c r="L92" s="91">
        <f t="shared" si="10"/>
        <v>3653000000</v>
      </c>
      <c r="M92" s="91">
        <f t="shared" si="6"/>
        <v>2331000000</v>
      </c>
      <c r="N92" s="91">
        <f t="shared" si="7"/>
        <v>1322000000</v>
      </c>
      <c r="P92" s="92">
        <f t="shared" si="8"/>
        <v>0.40094391395017</v>
      </c>
      <c r="Q92" s="93">
        <f t="shared" si="9"/>
        <v>0.14509933047964</v>
      </c>
    </row>
    <row r="93" spans="1:17">
      <c r="A93" t="s">
        <v>54</v>
      </c>
      <c r="B93" t="s">
        <v>21</v>
      </c>
      <c r="C93" s="86">
        <v>42735</v>
      </c>
      <c r="D93" s="87">
        <v>9390000000</v>
      </c>
      <c r="E93" s="87">
        <v>5644000000</v>
      </c>
      <c r="F93" s="88">
        <v>1472000000</v>
      </c>
      <c r="G93" s="88">
        <v>742000000</v>
      </c>
      <c r="H93" s="88">
        <v>64000000</v>
      </c>
      <c r="I93" t="s">
        <v>17</v>
      </c>
      <c r="J93" t="s">
        <v>34</v>
      </c>
      <c r="L93" s="91">
        <f t="shared" si="10"/>
        <v>3746000000</v>
      </c>
      <c r="M93" s="91">
        <f t="shared" si="6"/>
        <v>2278000000</v>
      </c>
      <c r="N93" s="91">
        <f t="shared" si="7"/>
        <v>1468000000</v>
      </c>
      <c r="P93" s="92">
        <f t="shared" si="8"/>
        <v>0.398935037273695</v>
      </c>
      <c r="Q93" s="93">
        <f t="shared" si="9"/>
        <v>0.156336528221512</v>
      </c>
    </row>
    <row r="94" spans="1:17">
      <c r="A94" t="s">
        <v>55</v>
      </c>
      <c r="B94" t="s">
        <v>16</v>
      </c>
      <c r="C94" s="86">
        <v>41425</v>
      </c>
      <c r="D94" s="87">
        <v>2375923000</v>
      </c>
      <c r="E94" s="88">
        <v>862075000</v>
      </c>
      <c r="F94" s="88">
        <v>1156635000</v>
      </c>
      <c r="G94" s="88">
        <v>0</v>
      </c>
      <c r="H94" s="88">
        <v>0</v>
      </c>
      <c r="I94" t="s">
        <v>17</v>
      </c>
      <c r="J94" t="s">
        <v>27</v>
      </c>
      <c r="L94" s="91">
        <f t="shared" si="10"/>
        <v>1513848000</v>
      </c>
      <c r="M94" s="91">
        <f t="shared" si="6"/>
        <v>1156635000</v>
      </c>
      <c r="N94" s="91">
        <f t="shared" si="7"/>
        <v>357213000</v>
      </c>
      <c r="P94" s="92">
        <f t="shared" si="8"/>
        <v>0.637162062911971</v>
      </c>
      <c r="Q94" s="93">
        <f t="shared" si="9"/>
        <v>0.150347044075082</v>
      </c>
    </row>
    <row r="95" spans="1:17">
      <c r="A95" t="s">
        <v>55</v>
      </c>
      <c r="B95" t="s">
        <v>19</v>
      </c>
      <c r="C95" s="86">
        <v>41790</v>
      </c>
      <c r="D95" s="87">
        <v>2554236000</v>
      </c>
      <c r="E95" s="88">
        <v>952225000</v>
      </c>
      <c r="F95" s="88">
        <v>1196512000</v>
      </c>
      <c r="G95" s="88">
        <v>0</v>
      </c>
      <c r="H95" s="88">
        <v>0</v>
      </c>
      <c r="I95" t="s">
        <v>17</v>
      </c>
      <c r="J95" t="s">
        <v>27</v>
      </c>
      <c r="L95" s="91">
        <f t="shared" si="10"/>
        <v>1602011000</v>
      </c>
      <c r="M95" s="91">
        <f t="shared" si="6"/>
        <v>1196512000</v>
      </c>
      <c r="N95" s="91">
        <f t="shared" si="7"/>
        <v>405499000</v>
      </c>
      <c r="P95" s="92">
        <f t="shared" si="8"/>
        <v>0.627197721745367</v>
      </c>
      <c r="Q95" s="93">
        <f t="shared" si="9"/>
        <v>0.158755494793747</v>
      </c>
    </row>
    <row r="96" spans="1:17">
      <c r="A96" t="s">
        <v>55</v>
      </c>
      <c r="B96" t="s">
        <v>20</v>
      </c>
      <c r="C96" s="86">
        <v>42155</v>
      </c>
      <c r="D96" s="87">
        <v>2773718000</v>
      </c>
      <c r="E96" s="88">
        <v>1022107000</v>
      </c>
      <c r="F96" s="88">
        <v>1295014000</v>
      </c>
      <c r="G96" s="88">
        <v>0</v>
      </c>
      <c r="H96" s="88">
        <v>0</v>
      </c>
      <c r="I96" t="s">
        <v>17</v>
      </c>
      <c r="J96" t="s">
        <v>27</v>
      </c>
      <c r="L96" s="91">
        <f t="shared" si="10"/>
        <v>1751611000</v>
      </c>
      <c r="M96" s="91">
        <f t="shared" si="6"/>
        <v>1295014000</v>
      </c>
      <c r="N96" s="91">
        <f t="shared" si="7"/>
        <v>456597000</v>
      </c>
      <c r="P96" s="92">
        <f t="shared" si="8"/>
        <v>0.631502914139073</v>
      </c>
      <c r="Q96" s="93">
        <f t="shared" si="9"/>
        <v>0.164615508858507</v>
      </c>
    </row>
    <row r="97" spans="1:17">
      <c r="A97" t="s">
        <v>55</v>
      </c>
      <c r="B97" t="s">
        <v>21</v>
      </c>
      <c r="C97" s="86">
        <v>42521</v>
      </c>
      <c r="D97" s="87">
        <v>2898150000</v>
      </c>
      <c r="E97" s="88">
        <v>1147639000</v>
      </c>
      <c r="F97" s="88">
        <v>1325567000</v>
      </c>
      <c r="G97" s="88">
        <v>0</v>
      </c>
      <c r="H97" s="88">
        <v>0</v>
      </c>
      <c r="I97" t="s">
        <v>17</v>
      </c>
      <c r="J97" t="s">
        <v>27</v>
      </c>
      <c r="L97" s="91">
        <f t="shared" si="10"/>
        <v>1750511000</v>
      </c>
      <c r="M97" s="91">
        <f t="shared" si="6"/>
        <v>1325567000</v>
      </c>
      <c r="N97" s="91">
        <f t="shared" si="7"/>
        <v>424944000</v>
      </c>
      <c r="P97" s="92">
        <f t="shared" si="8"/>
        <v>0.604009799354761</v>
      </c>
      <c r="Q97" s="93">
        <f t="shared" si="9"/>
        <v>0.146625951037731</v>
      </c>
    </row>
    <row r="98" spans="1:17">
      <c r="A98" t="s">
        <v>56</v>
      </c>
      <c r="B98" t="s">
        <v>16</v>
      </c>
      <c r="C98" s="86">
        <v>41943</v>
      </c>
      <c r="D98" s="87">
        <v>55123000000</v>
      </c>
      <c r="E98" s="87">
        <v>39486000000</v>
      </c>
      <c r="F98" s="87">
        <v>8717000000</v>
      </c>
      <c r="G98" s="87">
        <v>2197000000</v>
      </c>
      <c r="H98" s="88">
        <v>906000000</v>
      </c>
      <c r="I98" t="s">
        <v>17</v>
      </c>
      <c r="J98" t="s">
        <v>57</v>
      </c>
      <c r="L98" s="91">
        <f t="shared" si="10"/>
        <v>15637000000</v>
      </c>
      <c r="M98" s="91">
        <f t="shared" si="6"/>
        <v>11820000000</v>
      </c>
      <c r="N98" s="91">
        <f t="shared" si="7"/>
        <v>3817000000</v>
      </c>
      <c r="P98" s="92">
        <f t="shared" si="8"/>
        <v>0.283674691145257</v>
      </c>
      <c r="Q98" s="93">
        <f t="shared" si="9"/>
        <v>0.0692451426809136</v>
      </c>
    </row>
    <row r="99" spans="1:17">
      <c r="A99" t="s">
        <v>56</v>
      </c>
      <c r="B99" t="s">
        <v>19</v>
      </c>
      <c r="C99" s="86">
        <v>42308</v>
      </c>
      <c r="D99" s="87">
        <v>52107000000</v>
      </c>
      <c r="E99" s="87">
        <v>37168000000</v>
      </c>
      <c r="F99" s="87">
        <v>9047000000</v>
      </c>
      <c r="G99" s="87">
        <v>2338000000</v>
      </c>
      <c r="H99" s="88">
        <v>852000000</v>
      </c>
      <c r="I99" t="s">
        <v>17</v>
      </c>
      <c r="J99" t="s">
        <v>57</v>
      </c>
      <c r="L99" s="91">
        <f t="shared" si="10"/>
        <v>14939000000</v>
      </c>
      <c r="M99" s="91">
        <f t="shared" si="6"/>
        <v>12237000000</v>
      </c>
      <c r="N99" s="91">
        <f t="shared" si="7"/>
        <v>2702000000</v>
      </c>
      <c r="P99" s="92">
        <f t="shared" si="8"/>
        <v>0.286698524190608</v>
      </c>
      <c r="Q99" s="93">
        <f t="shared" si="9"/>
        <v>0.0518548371619936</v>
      </c>
    </row>
    <row r="100" spans="1:17">
      <c r="A100" t="s">
        <v>56</v>
      </c>
      <c r="B100" t="s">
        <v>20</v>
      </c>
      <c r="C100" s="86">
        <v>42674</v>
      </c>
      <c r="D100" s="87">
        <v>50123000000</v>
      </c>
      <c r="E100" s="87">
        <v>35507000000</v>
      </c>
      <c r="F100" s="87">
        <v>8419000000</v>
      </c>
      <c r="G100" s="87">
        <v>2298000000</v>
      </c>
      <c r="H100" s="88">
        <v>755000000</v>
      </c>
      <c r="I100" t="s">
        <v>17</v>
      </c>
      <c r="J100" t="s">
        <v>57</v>
      </c>
      <c r="L100" s="91">
        <f t="shared" si="10"/>
        <v>14616000000</v>
      </c>
      <c r="M100" s="91">
        <f t="shared" si="6"/>
        <v>11472000000</v>
      </c>
      <c r="N100" s="91">
        <f t="shared" si="7"/>
        <v>3144000000</v>
      </c>
      <c r="P100" s="92">
        <f t="shared" si="8"/>
        <v>0.291602657462642</v>
      </c>
      <c r="Q100" s="93">
        <f t="shared" si="9"/>
        <v>0.0627256947908146</v>
      </c>
    </row>
    <row r="101" spans="1:17">
      <c r="A101" t="s">
        <v>58</v>
      </c>
      <c r="B101" t="s">
        <v>16</v>
      </c>
      <c r="C101" s="86">
        <v>41578</v>
      </c>
      <c r="D101" s="87">
        <v>112298000000</v>
      </c>
      <c r="E101" s="87">
        <v>86380000000</v>
      </c>
      <c r="F101" s="87">
        <v>13267000000</v>
      </c>
      <c r="G101" s="87">
        <v>3135000000</v>
      </c>
      <c r="H101" s="88">
        <v>1373000000</v>
      </c>
      <c r="I101" t="s">
        <v>17</v>
      </c>
      <c r="J101" t="s">
        <v>18</v>
      </c>
      <c r="L101" s="91">
        <f t="shared" si="10"/>
        <v>25918000000</v>
      </c>
      <c r="M101" s="91">
        <f t="shared" si="6"/>
        <v>17775000000</v>
      </c>
      <c r="N101" s="91">
        <f t="shared" si="7"/>
        <v>8143000000</v>
      </c>
      <c r="P101" s="92">
        <f t="shared" si="8"/>
        <v>0.23079663039413</v>
      </c>
      <c r="Q101" s="93">
        <f t="shared" si="9"/>
        <v>0.0725124223049387</v>
      </c>
    </row>
    <row r="102" spans="1:17">
      <c r="A102" t="s">
        <v>58</v>
      </c>
      <c r="B102" t="s">
        <v>19</v>
      </c>
      <c r="C102" s="86">
        <v>41943</v>
      </c>
      <c r="D102" s="87">
        <v>56651000000</v>
      </c>
      <c r="E102" s="87">
        <v>45431000000</v>
      </c>
      <c r="F102" s="87">
        <v>5361000000</v>
      </c>
      <c r="G102" s="88">
        <v>1298000000</v>
      </c>
      <c r="H102" s="88">
        <v>129000000</v>
      </c>
      <c r="I102" t="s">
        <v>17</v>
      </c>
      <c r="J102" t="s">
        <v>18</v>
      </c>
      <c r="L102" s="91">
        <f t="shared" si="10"/>
        <v>11220000000</v>
      </c>
      <c r="M102" s="91">
        <f t="shared" si="6"/>
        <v>6788000000</v>
      </c>
      <c r="N102" s="91">
        <f t="shared" si="7"/>
        <v>4432000000</v>
      </c>
      <c r="P102" s="92">
        <f t="shared" si="8"/>
        <v>0.198054756314981</v>
      </c>
      <c r="Q102" s="93">
        <f t="shared" si="9"/>
        <v>0.0782333939383241</v>
      </c>
    </row>
    <row r="103" spans="1:17">
      <c r="A103" t="s">
        <v>58</v>
      </c>
      <c r="B103" t="s">
        <v>20</v>
      </c>
      <c r="C103" s="86">
        <v>42308</v>
      </c>
      <c r="D103" s="87">
        <v>51463000000</v>
      </c>
      <c r="E103" s="87">
        <v>41524000000</v>
      </c>
      <c r="F103" s="87">
        <v>4663000000</v>
      </c>
      <c r="G103" s="88">
        <v>1191000000</v>
      </c>
      <c r="H103" s="88">
        <v>102000000</v>
      </c>
      <c r="I103" t="s">
        <v>17</v>
      </c>
      <c r="J103" t="s">
        <v>18</v>
      </c>
      <c r="L103" s="91">
        <f t="shared" si="10"/>
        <v>9939000000</v>
      </c>
      <c r="M103" s="91">
        <f t="shared" si="6"/>
        <v>5956000000</v>
      </c>
      <c r="N103" s="91">
        <f t="shared" si="7"/>
        <v>3983000000</v>
      </c>
      <c r="P103" s="92">
        <f t="shared" si="8"/>
        <v>0.193129044167654</v>
      </c>
      <c r="Q103" s="93">
        <f t="shared" si="9"/>
        <v>0.0773954102947749</v>
      </c>
    </row>
    <row r="104" spans="1:17">
      <c r="A104" t="s">
        <v>58</v>
      </c>
      <c r="B104" t="s">
        <v>21</v>
      </c>
      <c r="C104" s="86">
        <v>42674</v>
      </c>
      <c r="D104" s="87">
        <v>48238000000</v>
      </c>
      <c r="E104" s="87">
        <v>39240000000</v>
      </c>
      <c r="F104" s="87">
        <v>4019000000</v>
      </c>
      <c r="G104" s="88">
        <v>1209000000</v>
      </c>
      <c r="H104" s="88">
        <v>16000000</v>
      </c>
      <c r="I104" t="s">
        <v>17</v>
      </c>
      <c r="J104" t="s">
        <v>18</v>
      </c>
      <c r="L104" s="91">
        <f t="shared" ref="L104:L135" si="11">D104-E104</f>
        <v>8998000000</v>
      </c>
      <c r="M104" s="91">
        <f t="shared" si="6"/>
        <v>5244000000</v>
      </c>
      <c r="N104" s="91">
        <f t="shared" si="7"/>
        <v>3754000000</v>
      </c>
      <c r="P104" s="92">
        <f t="shared" si="8"/>
        <v>0.186533438368092</v>
      </c>
      <c r="Q104" s="93">
        <f t="shared" si="9"/>
        <v>0.0778224636178946</v>
      </c>
    </row>
    <row r="105" spans="1:17">
      <c r="A105" t="s">
        <v>59</v>
      </c>
      <c r="B105" t="s">
        <v>16</v>
      </c>
      <c r="C105" s="86">
        <v>41453</v>
      </c>
      <c r="D105" s="87">
        <v>5112000000</v>
      </c>
      <c r="E105" s="87">
        <v>3385000000</v>
      </c>
      <c r="F105" s="88">
        <v>914000000</v>
      </c>
      <c r="G105" s="88">
        <v>0</v>
      </c>
      <c r="H105" s="88">
        <v>0</v>
      </c>
      <c r="I105" t="s">
        <v>17</v>
      </c>
      <c r="J105" t="s">
        <v>60</v>
      </c>
      <c r="L105" s="91">
        <f t="shared" si="11"/>
        <v>1727000000</v>
      </c>
      <c r="M105" s="91">
        <f t="shared" si="6"/>
        <v>914000000</v>
      </c>
      <c r="N105" s="91">
        <f t="shared" si="7"/>
        <v>813000000</v>
      </c>
      <c r="P105" s="92">
        <f t="shared" si="8"/>
        <v>0.33783255086072</v>
      </c>
      <c r="Q105" s="93">
        <f t="shared" si="9"/>
        <v>0.159037558685446</v>
      </c>
    </row>
    <row r="106" spans="1:17">
      <c r="A106" t="s">
        <v>59</v>
      </c>
      <c r="B106" t="s">
        <v>19</v>
      </c>
      <c r="C106" s="86">
        <v>41817</v>
      </c>
      <c r="D106" s="87">
        <v>5012000000</v>
      </c>
      <c r="E106" s="87">
        <v>3310000000</v>
      </c>
      <c r="F106" s="88">
        <v>820000000</v>
      </c>
      <c r="G106" s="88">
        <v>0</v>
      </c>
      <c r="H106" s="88">
        <v>0</v>
      </c>
      <c r="I106" t="s">
        <v>17</v>
      </c>
      <c r="J106" t="s">
        <v>60</v>
      </c>
      <c r="L106" s="91">
        <f t="shared" si="11"/>
        <v>1702000000</v>
      </c>
      <c r="M106" s="91">
        <f t="shared" si="6"/>
        <v>820000000</v>
      </c>
      <c r="N106" s="91">
        <f t="shared" si="7"/>
        <v>882000000</v>
      </c>
      <c r="P106" s="92">
        <f t="shared" si="8"/>
        <v>0.339584996009577</v>
      </c>
      <c r="Q106" s="93">
        <f t="shared" si="9"/>
        <v>0.175977653631285</v>
      </c>
    </row>
    <row r="107" spans="1:17">
      <c r="A107" t="s">
        <v>59</v>
      </c>
      <c r="B107" t="s">
        <v>20</v>
      </c>
      <c r="C107" s="86">
        <v>42188</v>
      </c>
      <c r="D107" s="87">
        <v>5083000000</v>
      </c>
      <c r="E107" s="87">
        <v>3348000000</v>
      </c>
      <c r="F107" s="88">
        <v>976000000</v>
      </c>
      <c r="G107" s="88">
        <v>0</v>
      </c>
      <c r="H107" s="88">
        <v>0</v>
      </c>
      <c r="I107" t="s">
        <v>17</v>
      </c>
      <c r="J107" t="s">
        <v>60</v>
      </c>
      <c r="L107" s="91">
        <f t="shared" si="11"/>
        <v>1735000000</v>
      </c>
      <c r="M107" s="91">
        <f t="shared" si="6"/>
        <v>976000000</v>
      </c>
      <c r="N107" s="91">
        <f t="shared" si="7"/>
        <v>759000000</v>
      </c>
      <c r="P107" s="92">
        <f t="shared" si="8"/>
        <v>0.341333857957899</v>
      </c>
      <c r="Q107" s="93">
        <f t="shared" si="9"/>
        <v>0.149321266968326</v>
      </c>
    </row>
    <row r="108" spans="1:17">
      <c r="A108" t="s">
        <v>59</v>
      </c>
      <c r="B108" t="s">
        <v>21</v>
      </c>
      <c r="C108" s="86">
        <v>42552</v>
      </c>
      <c r="D108" s="87">
        <v>7467000000</v>
      </c>
      <c r="E108" s="87">
        <v>5132000000</v>
      </c>
      <c r="F108" s="88">
        <v>1186000000</v>
      </c>
      <c r="G108" s="88">
        <v>0</v>
      </c>
      <c r="H108" s="88">
        <v>0</v>
      </c>
      <c r="I108" t="s">
        <v>17</v>
      </c>
      <c r="J108" t="s">
        <v>60</v>
      </c>
      <c r="L108" s="91">
        <f t="shared" si="11"/>
        <v>2335000000</v>
      </c>
      <c r="M108" s="91">
        <f t="shared" si="6"/>
        <v>1186000000</v>
      </c>
      <c r="N108" s="91">
        <f t="shared" si="7"/>
        <v>1149000000</v>
      </c>
      <c r="P108" s="92">
        <f t="shared" si="8"/>
        <v>0.312709254051158</v>
      </c>
      <c r="Q108" s="93">
        <f t="shared" si="9"/>
        <v>0.153877059059863</v>
      </c>
    </row>
    <row r="109" spans="1:17">
      <c r="A109" t="s">
        <v>61</v>
      </c>
      <c r="B109" t="s">
        <v>16</v>
      </c>
      <c r="C109" s="86">
        <v>41274</v>
      </c>
      <c r="D109" s="87">
        <v>102874000000</v>
      </c>
      <c r="E109" s="87">
        <v>52513000000</v>
      </c>
      <c r="F109" s="87">
        <v>22389000000</v>
      </c>
      <c r="G109" s="87">
        <v>5816000000</v>
      </c>
      <c r="H109" s="88">
        <v>0</v>
      </c>
      <c r="I109" t="s">
        <v>17</v>
      </c>
      <c r="J109" t="s">
        <v>42</v>
      </c>
      <c r="L109" s="91">
        <f t="shared" si="11"/>
        <v>50361000000</v>
      </c>
      <c r="M109" s="91">
        <f t="shared" si="6"/>
        <v>28205000000</v>
      </c>
      <c r="N109" s="91">
        <f t="shared" si="7"/>
        <v>22156000000</v>
      </c>
      <c r="P109" s="92">
        <f t="shared" si="8"/>
        <v>0.489540603067831</v>
      </c>
      <c r="Q109" s="93">
        <f t="shared" si="9"/>
        <v>0.215370258763147</v>
      </c>
    </row>
    <row r="110" spans="1:17">
      <c r="A110" t="s">
        <v>61</v>
      </c>
      <c r="B110" t="s">
        <v>19</v>
      </c>
      <c r="C110" s="86">
        <v>41639</v>
      </c>
      <c r="D110" s="87">
        <v>98367000000</v>
      </c>
      <c r="E110" s="87">
        <v>49683000000</v>
      </c>
      <c r="F110" s="87">
        <v>22629000000</v>
      </c>
      <c r="G110" s="87">
        <v>5743000000</v>
      </c>
      <c r="H110" s="88">
        <v>0</v>
      </c>
      <c r="I110" t="s">
        <v>17</v>
      </c>
      <c r="J110" t="s">
        <v>42</v>
      </c>
      <c r="L110" s="91">
        <f t="shared" si="11"/>
        <v>48684000000</v>
      </c>
      <c r="M110" s="91">
        <f t="shared" si="6"/>
        <v>28372000000</v>
      </c>
      <c r="N110" s="91">
        <f t="shared" si="7"/>
        <v>20312000000</v>
      </c>
      <c r="P110" s="92">
        <f t="shared" si="8"/>
        <v>0.494922077526</v>
      </c>
      <c r="Q110" s="93">
        <f t="shared" si="9"/>
        <v>0.206492014598392</v>
      </c>
    </row>
    <row r="111" spans="1:17">
      <c r="A111" t="s">
        <v>61</v>
      </c>
      <c r="B111" t="s">
        <v>20</v>
      </c>
      <c r="C111" s="86">
        <v>42004</v>
      </c>
      <c r="D111" s="87">
        <v>92793000000</v>
      </c>
      <c r="E111" s="87">
        <v>46386000000</v>
      </c>
      <c r="F111" s="87">
        <v>22438000000</v>
      </c>
      <c r="G111" s="87">
        <v>5437000000</v>
      </c>
      <c r="H111" s="88">
        <v>0</v>
      </c>
      <c r="I111" t="s">
        <v>17</v>
      </c>
      <c r="J111" t="s">
        <v>42</v>
      </c>
      <c r="L111" s="91">
        <f t="shared" si="11"/>
        <v>46407000000</v>
      </c>
      <c r="M111" s="91">
        <f t="shared" si="6"/>
        <v>27875000000</v>
      </c>
      <c r="N111" s="91">
        <f t="shared" si="7"/>
        <v>18532000000</v>
      </c>
      <c r="P111" s="92">
        <f t="shared" si="8"/>
        <v>0.500113155087129</v>
      </c>
      <c r="Q111" s="93">
        <f t="shared" si="9"/>
        <v>0.199713340445939</v>
      </c>
    </row>
    <row r="112" spans="1:17">
      <c r="A112" t="s">
        <v>61</v>
      </c>
      <c r="B112" t="s">
        <v>21</v>
      </c>
      <c r="C112" s="86">
        <v>42369</v>
      </c>
      <c r="D112" s="87">
        <v>81741000000</v>
      </c>
      <c r="E112" s="87">
        <v>41057000000</v>
      </c>
      <c r="F112" s="87">
        <v>19748000000</v>
      </c>
      <c r="G112" s="87">
        <v>5247000000</v>
      </c>
      <c r="H112" s="88">
        <v>0</v>
      </c>
      <c r="I112" t="s">
        <v>17</v>
      </c>
      <c r="J112" t="s">
        <v>42</v>
      </c>
      <c r="L112" s="91">
        <f t="shared" si="11"/>
        <v>40684000000</v>
      </c>
      <c r="M112" s="91">
        <f t="shared" si="6"/>
        <v>24995000000</v>
      </c>
      <c r="N112" s="91">
        <f t="shared" si="7"/>
        <v>15689000000</v>
      </c>
      <c r="P112" s="92">
        <f t="shared" si="8"/>
        <v>0.497718403249287</v>
      </c>
      <c r="Q112" s="93">
        <f t="shared" si="9"/>
        <v>0.191935503602843</v>
      </c>
    </row>
    <row r="113" spans="1:17">
      <c r="A113" t="s">
        <v>62</v>
      </c>
      <c r="B113" t="s">
        <v>16</v>
      </c>
      <c r="C113" s="86">
        <v>41636</v>
      </c>
      <c r="D113" s="87">
        <v>52708000000</v>
      </c>
      <c r="E113" s="87">
        <v>21187000000</v>
      </c>
      <c r="F113" s="87">
        <v>8088000000</v>
      </c>
      <c r="G113" s="87">
        <v>10611000000</v>
      </c>
      <c r="H113" s="88">
        <v>291000000</v>
      </c>
      <c r="I113" t="s">
        <v>17</v>
      </c>
      <c r="J113" t="s">
        <v>25</v>
      </c>
      <c r="L113" s="91">
        <f t="shared" si="11"/>
        <v>31521000000</v>
      </c>
      <c r="M113" s="91">
        <f t="shared" si="6"/>
        <v>18990000000</v>
      </c>
      <c r="N113" s="91">
        <f t="shared" si="7"/>
        <v>12531000000</v>
      </c>
      <c r="P113" s="92">
        <f t="shared" si="8"/>
        <v>0.598030659482432</v>
      </c>
      <c r="Q113" s="93">
        <f t="shared" si="9"/>
        <v>0.237743796008196</v>
      </c>
    </row>
    <row r="114" spans="1:17">
      <c r="A114" t="s">
        <v>62</v>
      </c>
      <c r="B114" t="s">
        <v>19</v>
      </c>
      <c r="C114" s="86">
        <v>42000</v>
      </c>
      <c r="D114" s="87">
        <v>55870000000</v>
      </c>
      <c r="E114" s="87">
        <v>20261000000</v>
      </c>
      <c r="F114" s="87">
        <v>8136000000</v>
      </c>
      <c r="G114" s="87">
        <v>11537000000</v>
      </c>
      <c r="H114" s="88">
        <v>294000000</v>
      </c>
      <c r="I114" t="s">
        <v>17</v>
      </c>
      <c r="J114" t="s">
        <v>25</v>
      </c>
      <c r="L114" s="91">
        <f t="shared" si="11"/>
        <v>35609000000</v>
      </c>
      <c r="M114" s="91">
        <f t="shared" si="6"/>
        <v>19967000000</v>
      </c>
      <c r="N114" s="91">
        <f t="shared" si="7"/>
        <v>15642000000</v>
      </c>
      <c r="P114" s="92">
        <f t="shared" si="8"/>
        <v>0.637354573116163</v>
      </c>
      <c r="Q114" s="93">
        <f t="shared" si="9"/>
        <v>0.279971362090567</v>
      </c>
    </row>
    <row r="115" spans="1:17">
      <c r="A115" t="s">
        <v>62</v>
      </c>
      <c r="B115" t="s">
        <v>20</v>
      </c>
      <c r="C115" s="86">
        <v>42364</v>
      </c>
      <c r="D115" s="87">
        <v>55355000000</v>
      </c>
      <c r="E115" s="87">
        <v>20676000000</v>
      </c>
      <c r="F115" s="87">
        <v>7930000000</v>
      </c>
      <c r="G115" s="87">
        <v>12128000000</v>
      </c>
      <c r="H115" s="88">
        <v>265000000</v>
      </c>
      <c r="I115" t="s">
        <v>17</v>
      </c>
      <c r="J115" t="s">
        <v>25</v>
      </c>
      <c r="L115" s="91">
        <f t="shared" si="11"/>
        <v>34679000000</v>
      </c>
      <c r="M115" s="91">
        <f t="shared" si="6"/>
        <v>20323000000</v>
      </c>
      <c r="N115" s="91">
        <f t="shared" si="7"/>
        <v>14356000000</v>
      </c>
      <c r="P115" s="92">
        <f t="shared" si="8"/>
        <v>0.626483605816999</v>
      </c>
      <c r="Q115" s="93">
        <f t="shared" si="9"/>
        <v>0.259344232679975</v>
      </c>
    </row>
    <row r="116" spans="1:17">
      <c r="A116" t="s">
        <v>62</v>
      </c>
      <c r="B116" t="s">
        <v>21</v>
      </c>
      <c r="C116" s="86">
        <v>42735</v>
      </c>
      <c r="D116" s="87">
        <v>59387000000</v>
      </c>
      <c r="E116" s="87">
        <v>23196000000</v>
      </c>
      <c r="F116" s="87">
        <v>8397000000</v>
      </c>
      <c r="G116" s="87">
        <v>12740000000</v>
      </c>
      <c r="H116" s="88">
        <v>294000000</v>
      </c>
      <c r="I116" t="s">
        <v>17</v>
      </c>
      <c r="J116" t="s">
        <v>25</v>
      </c>
      <c r="L116" s="91">
        <f t="shared" si="11"/>
        <v>36191000000</v>
      </c>
      <c r="M116" s="91">
        <f t="shared" si="6"/>
        <v>21431000000</v>
      </c>
      <c r="N116" s="91">
        <f t="shared" si="7"/>
        <v>14760000000</v>
      </c>
      <c r="P116" s="92">
        <f t="shared" si="8"/>
        <v>0.609409466718305</v>
      </c>
      <c r="Q116" s="93">
        <f t="shared" si="9"/>
        <v>0.248539242595181</v>
      </c>
    </row>
    <row r="117" spans="1:17">
      <c r="A117" t="s">
        <v>63</v>
      </c>
      <c r="B117" t="s">
        <v>16</v>
      </c>
      <c r="C117" s="86">
        <v>41486</v>
      </c>
      <c r="D117" s="87">
        <v>3946000000</v>
      </c>
      <c r="E117" s="88">
        <v>527000000</v>
      </c>
      <c r="F117" s="88">
        <v>1534000000</v>
      </c>
      <c r="G117" s="88">
        <v>647000000</v>
      </c>
      <c r="H117" s="88">
        <v>30000000</v>
      </c>
      <c r="I117" t="s">
        <v>17</v>
      </c>
      <c r="J117" t="s">
        <v>30</v>
      </c>
      <c r="L117" s="91">
        <f t="shared" si="11"/>
        <v>3419000000</v>
      </c>
      <c r="M117" s="91">
        <f t="shared" si="6"/>
        <v>2211000000</v>
      </c>
      <c r="N117" s="91">
        <f t="shared" si="7"/>
        <v>1208000000</v>
      </c>
      <c r="P117" s="92">
        <f t="shared" si="8"/>
        <v>0.866447034972124</v>
      </c>
      <c r="Q117" s="93">
        <f t="shared" si="9"/>
        <v>0.30613279270147</v>
      </c>
    </row>
    <row r="118" spans="1:17">
      <c r="A118" t="s">
        <v>63</v>
      </c>
      <c r="B118" t="s">
        <v>19</v>
      </c>
      <c r="C118" s="86">
        <v>41851</v>
      </c>
      <c r="D118" s="87">
        <v>4243000000</v>
      </c>
      <c r="E118" s="88">
        <v>603000000</v>
      </c>
      <c r="F118" s="88">
        <v>1601000000</v>
      </c>
      <c r="G118" s="88">
        <v>714000000</v>
      </c>
      <c r="H118" s="88">
        <v>25000000</v>
      </c>
      <c r="I118" t="s">
        <v>17</v>
      </c>
      <c r="J118" t="s">
        <v>30</v>
      </c>
      <c r="L118" s="91">
        <f t="shared" si="11"/>
        <v>3640000000</v>
      </c>
      <c r="M118" s="91">
        <f t="shared" si="6"/>
        <v>2340000000</v>
      </c>
      <c r="N118" s="91">
        <f t="shared" si="7"/>
        <v>1300000000</v>
      </c>
      <c r="P118" s="92">
        <f t="shared" si="8"/>
        <v>0.857883572943672</v>
      </c>
      <c r="Q118" s="93">
        <f t="shared" si="9"/>
        <v>0.306386990337026</v>
      </c>
    </row>
    <row r="119" spans="1:17">
      <c r="A119" t="s">
        <v>63</v>
      </c>
      <c r="B119" t="s">
        <v>20</v>
      </c>
      <c r="C119" s="86">
        <v>42216</v>
      </c>
      <c r="D119" s="87">
        <v>4192000000</v>
      </c>
      <c r="E119" s="88">
        <v>695000000</v>
      </c>
      <c r="F119" s="88">
        <v>1771000000</v>
      </c>
      <c r="G119" s="88">
        <v>798000000</v>
      </c>
      <c r="H119" s="88">
        <v>42000000</v>
      </c>
      <c r="I119" t="s">
        <v>17</v>
      </c>
      <c r="J119" t="s">
        <v>30</v>
      </c>
      <c r="L119" s="91">
        <f t="shared" si="11"/>
        <v>3497000000</v>
      </c>
      <c r="M119" s="91">
        <f t="shared" si="6"/>
        <v>2611000000</v>
      </c>
      <c r="N119" s="91">
        <f t="shared" si="7"/>
        <v>886000000</v>
      </c>
      <c r="P119" s="92">
        <f t="shared" si="8"/>
        <v>0.834208015267176</v>
      </c>
      <c r="Q119" s="93">
        <f t="shared" si="9"/>
        <v>0.211354961832061</v>
      </c>
    </row>
    <row r="120" spans="1:17">
      <c r="A120" t="s">
        <v>63</v>
      </c>
      <c r="B120" t="s">
        <v>21</v>
      </c>
      <c r="C120" s="86">
        <v>42582</v>
      </c>
      <c r="D120" s="87">
        <v>4694000000</v>
      </c>
      <c r="E120" s="88">
        <v>730000000</v>
      </c>
      <c r="F120" s="88">
        <v>1807000000</v>
      </c>
      <c r="G120" s="88">
        <v>881000000</v>
      </c>
      <c r="H120" s="88">
        <v>34000000</v>
      </c>
      <c r="I120" t="s">
        <v>17</v>
      </c>
      <c r="J120" t="s">
        <v>30</v>
      </c>
      <c r="L120" s="91">
        <f t="shared" si="11"/>
        <v>3964000000</v>
      </c>
      <c r="M120" s="91">
        <f t="shared" si="6"/>
        <v>2722000000</v>
      </c>
      <c r="N120" s="91">
        <f t="shared" si="7"/>
        <v>1242000000</v>
      </c>
      <c r="P120" s="92">
        <f t="shared" si="8"/>
        <v>0.844482317852578</v>
      </c>
      <c r="Q120" s="93">
        <f t="shared" si="9"/>
        <v>0.264593097571368</v>
      </c>
    </row>
    <row r="121" spans="1:17">
      <c r="A121" t="s">
        <v>64</v>
      </c>
      <c r="B121" t="s">
        <v>16</v>
      </c>
      <c r="C121" s="86">
        <v>41274</v>
      </c>
      <c r="D121" s="87">
        <v>4365400000</v>
      </c>
      <c r="E121" s="88">
        <v>1656600000</v>
      </c>
      <c r="F121" s="88">
        <v>1252300000</v>
      </c>
      <c r="G121" s="88">
        <v>1101600000</v>
      </c>
      <c r="H121" s="88">
        <v>0</v>
      </c>
      <c r="I121" t="s">
        <v>17</v>
      </c>
      <c r="J121" t="s">
        <v>40</v>
      </c>
      <c r="L121" s="91">
        <f t="shared" si="11"/>
        <v>2708800000</v>
      </c>
      <c r="M121" s="91">
        <f t="shared" si="6"/>
        <v>2353900000</v>
      </c>
      <c r="N121" s="91">
        <f t="shared" si="7"/>
        <v>354900000</v>
      </c>
      <c r="P121" s="92">
        <f t="shared" si="8"/>
        <v>0.620515874833921</v>
      </c>
      <c r="Q121" s="93">
        <f t="shared" si="9"/>
        <v>0.0812983918999404</v>
      </c>
    </row>
    <row r="122" spans="1:17">
      <c r="A122" t="s">
        <v>64</v>
      </c>
      <c r="B122" t="s">
        <v>19</v>
      </c>
      <c r="C122" s="86">
        <v>41639</v>
      </c>
      <c r="D122" s="87">
        <v>4669100000</v>
      </c>
      <c r="E122" s="88">
        <v>1727700000</v>
      </c>
      <c r="F122" s="88">
        <v>1293200000</v>
      </c>
      <c r="G122" s="88">
        <v>1043200000</v>
      </c>
      <c r="H122" s="88">
        <v>0</v>
      </c>
      <c r="I122" t="s">
        <v>17</v>
      </c>
      <c r="J122" t="s">
        <v>40</v>
      </c>
      <c r="L122" s="91">
        <f t="shared" si="11"/>
        <v>2941400000</v>
      </c>
      <c r="M122" s="91">
        <f t="shared" si="6"/>
        <v>2336400000</v>
      </c>
      <c r="N122" s="91">
        <f t="shared" si="7"/>
        <v>605000000</v>
      </c>
      <c r="P122" s="92">
        <f t="shared" si="8"/>
        <v>0.62997151485297</v>
      </c>
      <c r="Q122" s="93">
        <f t="shared" si="9"/>
        <v>0.129575292882997</v>
      </c>
    </row>
    <row r="123" spans="1:17">
      <c r="A123" t="s">
        <v>64</v>
      </c>
      <c r="B123" t="s">
        <v>20</v>
      </c>
      <c r="C123" s="86">
        <v>42004</v>
      </c>
      <c r="D123" s="87">
        <v>4627100000</v>
      </c>
      <c r="E123" s="88">
        <v>1768900000</v>
      </c>
      <c r="F123" s="88">
        <v>1254700000</v>
      </c>
      <c r="G123" s="88">
        <v>1006200000</v>
      </c>
      <c r="H123" s="88">
        <v>0</v>
      </c>
      <c r="I123" t="s">
        <v>17</v>
      </c>
      <c r="J123" t="s">
        <v>40</v>
      </c>
      <c r="L123" s="91">
        <f t="shared" si="11"/>
        <v>2858200000</v>
      </c>
      <c r="M123" s="91">
        <f t="shared" si="6"/>
        <v>2260900000</v>
      </c>
      <c r="N123" s="91">
        <f t="shared" si="7"/>
        <v>597300000</v>
      </c>
      <c r="P123" s="92">
        <f t="shared" si="8"/>
        <v>0.617708716042446</v>
      </c>
      <c r="Q123" s="93">
        <f t="shared" si="9"/>
        <v>0.129087333318925</v>
      </c>
    </row>
    <row r="124" spans="1:17">
      <c r="A124" t="s">
        <v>64</v>
      </c>
      <c r="B124" t="s">
        <v>21</v>
      </c>
      <c r="C124" s="86">
        <v>42369</v>
      </c>
      <c r="D124" s="87">
        <v>4857800000</v>
      </c>
      <c r="E124" s="88">
        <v>1779200000</v>
      </c>
      <c r="F124" s="88">
        <v>1172700000</v>
      </c>
      <c r="G124" s="88">
        <v>994500000</v>
      </c>
      <c r="H124" s="88">
        <v>0</v>
      </c>
      <c r="I124" t="s">
        <v>17</v>
      </c>
      <c r="J124" t="s">
        <v>40</v>
      </c>
      <c r="L124" s="91">
        <f t="shared" si="11"/>
        <v>3078600000</v>
      </c>
      <c r="M124" s="91">
        <f t="shared" si="6"/>
        <v>2167200000</v>
      </c>
      <c r="N124" s="91">
        <f t="shared" si="7"/>
        <v>911400000</v>
      </c>
      <c r="P124" s="92">
        <f t="shared" si="8"/>
        <v>0.633743669974062</v>
      </c>
      <c r="Q124" s="93">
        <f t="shared" si="9"/>
        <v>0.187615793157396</v>
      </c>
    </row>
    <row r="125" spans="1:17">
      <c r="A125" t="s">
        <v>65</v>
      </c>
      <c r="B125" t="s">
        <v>16</v>
      </c>
      <c r="C125" s="86">
        <v>41455</v>
      </c>
      <c r="D125" s="87">
        <v>2842781000</v>
      </c>
      <c r="E125" s="88">
        <v>1237452000</v>
      </c>
      <c r="F125" s="88">
        <v>387812000</v>
      </c>
      <c r="G125" s="88">
        <v>487832000</v>
      </c>
      <c r="H125" s="88">
        <v>0</v>
      </c>
      <c r="I125" t="s">
        <v>17</v>
      </c>
      <c r="J125" t="s">
        <v>32</v>
      </c>
      <c r="L125" s="91">
        <f t="shared" si="11"/>
        <v>1605329000</v>
      </c>
      <c r="M125" s="91">
        <f t="shared" si="6"/>
        <v>875644000</v>
      </c>
      <c r="N125" s="91">
        <f t="shared" si="7"/>
        <v>729685000</v>
      </c>
      <c r="P125" s="92">
        <f t="shared" si="8"/>
        <v>0.564703717943802</v>
      </c>
      <c r="Q125" s="93">
        <f t="shared" si="9"/>
        <v>0.256679990474117</v>
      </c>
    </row>
    <row r="126" spans="1:17">
      <c r="A126" t="s">
        <v>65</v>
      </c>
      <c r="B126" t="s">
        <v>19</v>
      </c>
      <c r="C126" s="86">
        <v>41820</v>
      </c>
      <c r="D126" s="87">
        <v>2929408000</v>
      </c>
      <c r="E126" s="88">
        <v>1232962000</v>
      </c>
      <c r="F126" s="88">
        <v>384907000</v>
      </c>
      <c r="G126" s="88">
        <v>539469000</v>
      </c>
      <c r="H126" s="88">
        <v>0</v>
      </c>
      <c r="I126" t="s">
        <v>17</v>
      </c>
      <c r="J126" t="s">
        <v>32</v>
      </c>
      <c r="L126" s="91">
        <f t="shared" si="11"/>
        <v>1696446000</v>
      </c>
      <c r="M126" s="91">
        <f t="shared" si="6"/>
        <v>924376000</v>
      </c>
      <c r="N126" s="91">
        <f t="shared" si="7"/>
        <v>772070000</v>
      </c>
      <c r="P126" s="92">
        <f t="shared" si="8"/>
        <v>0.579108816525387</v>
      </c>
      <c r="Q126" s="93">
        <f t="shared" si="9"/>
        <v>0.263558370838067</v>
      </c>
    </row>
    <row r="127" spans="1:17">
      <c r="A127" t="s">
        <v>65</v>
      </c>
      <c r="B127" t="s">
        <v>20</v>
      </c>
      <c r="C127" s="86">
        <v>42185</v>
      </c>
      <c r="D127" s="87">
        <v>2814049000</v>
      </c>
      <c r="E127" s="88">
        <v>1215229000</v>
      </c>
      <c r="F127" s="88">
        <v>406864000</v>
      </c>
      <c r="G127" s="88">
        <v>530616000</v>
      </c>
      <c r="H127" s="88">
        <v>0</v>
      </c>
      <c r="I127" t="s">
        <v>17</v>
      </c>
      <c r="J127" t="s">
        <v>32</v>
      </c>
      <c r="L127" s="91">
        <f t="shared" si="11"/>
        <v>1598820000</v>
      </c>
      <c r="M127" s="91">
        <f t="shared" si="6"/>
        <v>937480000</v>
      </c>
      <c r="N127" s="91">
        <f t="shared" si="7"/>
        <v>661340000</v>
      </c>
      <c r="P127" s="92">
        <f t="shared" si="8"/>
        <v>0.568156418029679</v>
      </c>
      <c r="Q127" s="93">
        <f t="shared" si="9"/>
        <v>0.23501367602341</v>
      </c>
    </row>
    <row r="128" spans="1:17">
      <c r="A128" t="s">
        <v>65</v>
      </c>
      <c r="B128" t="s">
        <v>21</v>
      </c>
      <c r="C128" s="86">
        <v>42551</v>
      </c>
      <c r="D128" s="87">
        <v>2984493000</v>
      </c>
      <c r="E128" s="88">
        <v>1163391000</v>
      </c>
      <c r="F128" s="88">
        <v>379399000</v>
      </c>
      <c r="G128" s="88">
        <v>481258000</v>
      </c>
      <c r="H128" s="88">
        <v>0</v>
      </c>
      <c r="I128" t="s">
        <v>17</v>
      </c>
      <c r="J128" t="s">
        <v>32</v>
      </c>
      <c r="L128" s="91">
        <f t="shared" si="11"/>
        <v>1821102000</v>
      </c>
      <c r="M128" s="91">
        <f t="shared" si="6"/>
        <v>860657000</v>
      </c>
      <c r="N128" s="91">
        <f t="shared" si="7"/>
        <v>960445000</v>
      </c>
      <c r="P128" s="92">
        <f t="shared" si="8"/>
        <v>0.610188062092959</v>
      </c>
      <c r="Q128" s="93">
        <f t="shared" si="9"/>
        <v>0.321811778415965</v>
      </c>
    </row>
    <row r="129" spans="1:17">
      <c r="A129" t="s">
        <v>66</v>
      </c>
      <c r="B129" t="s">
        <v>16</v>
      </c>
      <c r="C129" s="86">
        <v>41455</v>
      </c>
      <c r="D129" s="88">
        <v>1282236000</v>
      </c>
      <c r="E129" s="88">
        <v>322516000</v>
      </c>
      <c r="F129" s="88">
        <v>151382000</v>
      </c>
      <c r="G129" s="88">
        <v>235184000</v>
      </c>
      <c r="H129" s="88">
        <v>0</v>
      </c>
      <c r="I129" t="s">
        <v>17</v>
      </c>
      <c r="J129" t="s">
        <v>25</v>
      </c>
      <c r="L129" s="91">
        <f t="shared" si="11"/>
        <v>959720000</v>
      </c>
      <c r="M129" s="91">
        <f t="shared" si="6"/>
        <v>386566000</v>
      </c>
      <c r="N129" s="91">
        <f t="shared" si="7"/>
        <v>573154000</v>
      </c>
      <c r="P129" s="92">
        <f t="shared" si="8"/>
        <v>0.748473759900673</v>
      </c>
      <c r="Q129" s="93">
        <f t="shared" si="9"/>
        <v>0.446995716857115</v>
      </c>
    </row>
    <row r="130" spans="1:17">
      <c r="A130" t="s">
        <v>66</v>
      </c>
      <c r="B130" t="s">
        <v>19</v>
      </c>
      <c r="C130" s="86">
        <v>41819</v>
      </c>
      <c r="D130" s="88">
        <v>1388386000</v>
      </c>
      <c r="E130" s="88">
        <v>338580000</v>
      </c>
      <c r="F130" s="88">
        <v>159642000</v>
      </c>
      <c r="G130" s="88">
        <v>250434000</v>
      </c>
      <c r="H130" s="88">
        <v>0</v>
      </c>
      <c r="I130" t="s">
        <v>17</v>
      </c>
      <c r="J130" t="s">
        <v>25</v>
      </c>
      <c r="L130" s="91">
        <f t="shared" si="11"/>
        <v>1049806000</v>
      </c>
      <c r="M130" s="91">
        <f t="shared" si="6"/>
        <v>410076000</v>
      </c>
      <c r="N130" s="91">
        <f t="shared" si="7"/>
        <v>639730000</v>
      </c>
      <c r="P130" s="92">
        <f t="shared" si="8"/>
        <v>0.756134101035303</v>
      </c>
      <c r="Q130" s="93">
        <f t="shared" si="9"/>
        <v>0.460772436483802</v>
      </c>
    </row>
    <row r="131" spans="1:17">
      <c r="A131" t="s">
        <v>66</v>
      </c>
      <c r="B131" t="s">
        <v>20</v>
      </c>
      <c r="C131" s="86">
        <v>42183</v>
      </c>
      <c r="D131" s="88">
        <v>1475139000</v>
      </c>
      <c r="E131" s="88">
        <v>355727000</v>
      </c>
      <c r="F131" s="88">
        <v>169952000</v>
      </c>
      <c r="G131" s="88">
        <v>266761000</v>
      </c>
      <c r="H131" s="88">
        <v>0</v>
      </c>
      <c r="I131" t="s">
        <v>17</v>
      </c>
      <c r="J131" t="s">
        <v>25</v>
      </c>
      <c r="L131" s="91">
        <f t="shared" si="11"/>
        <v>1119412000</v>
      </c>
      <c r="M131" s="91">
        <f t="shared" ref="M131:M194" si="12">F131+G131+H131</f>
        <v>436713000</v>
      </c>
      <c r="N131" s="91">
        <f t="shared" ref="N131:N194" si="13">L131-M131</f>
        <v>682699000</v>
      </c>
      <c r="P131" s="92">
        <f t="shared" ref="P131:P194" si="14">1-(E131/D131)</f>
        <v>0.758851877687459</v>
      </c>
      <c r="Q131" s="93">
        <f t="shared" ref="Q131:Q194" si="15">N131/D131</f>
        <v>0.46280316634568</v>
      </c>
    </row>
    <row r="132" spans="1:17">
      <c r="A132" t="s">
        <v>66</v>
      </c>
      <c r="B132" t="s">
        <v>21</v>
      </c>
      <c r="C132" s="86">
        <v>42554</v>
      </c>
      <c r="D132" s="88">
        <v>1423936000</v>
      </c>
      <c r="E132" s="88">
        <v>343801000</v>
      </c>
      <c r="F132" s="88">
        <v>170120000</v>
      </c>
      <c r="G132" s="88">
        <v>276462000</v>
      </c>
      <c r="H132" s="88">
        <v>0</v>
      </c>
      <c r="I132" t="s">
        <v>17</v>
      </c>
      <c r="J132" t="s">
        <v>25</v>
      </c>
      <c r="L132" s="91">
        <f t="shared" si="11"/>
        <v>1080135000</v>
      </c>
      <c r="M132" s="91">
        <f t="shared" si="12"/>
        <v>446582000</v>
      </c>
      <c r="N132" s="91">
        <f t="shared" si="13"/>
        <v>633553000</v>
      </c>
      <c r="P132" s="92">
        <f t="shared" si="14"/>
        <v>0.758555862061216</v>
      </c>
      <c r="Q132" s="93">
        <f t="shared" si="15"/>
        <v>0.444930811497146</v>
      </c>
    </row>
    <row r="133" spans="1:17">
      <c r="A133" t="s">
        <v>67</v>
      </c>
      <c r="B133" t="s">
        <v>16</v>
      </c>
      <c r="C133" s="86">
        <v>41455</v>
      </c>
      <c r="D133" s="87">
        <v>3598916000</v>
      </c>
      <c r="E133" s="87">
        <v>2195857000</v>
      </c>
      <c r="F133" s="88">
        <v>601300000</v>
      </c>
      <c r="G133" s="88">
        <v>683688000</v>
      </c>
      <c r="H133" s="88">
        <v>0</v>
      </c>
      <c r="I133" t="s">
        <v>17</v>
      </c>
      <c r="J133" t="s">
        <v>32</v>
      </c>
      <c r="L133" s="91">
        <f t="shared" si="11"/>
        <v>1403059000</v>
      </c>
      <c r="M133" s="91">
        <f t="shared" si="12"/>
        <v>1284988000</v>
      </c>
      <c r="N133" s="91">
        <f t="shared" si="13"/>
        <v>118071000</v>
      </c>
      <c r="P133" s="92">
        <f t="shared" si="14"/>
        <v>0.389856001084771</v>
      </c>
      <c r="Q133" s="93">
        <f t="shared" si="15"/>
        <v>0.0328073786662428</v>
      </c>
    </row>
    <row r="134" spans="1:17">
      <c r="A134" t="s">
        <v>67</v>
      </c>
      <c r="B134" t="s">
        <v>19</v>
      </c>
      <c r="C134" s="86">
        <v>41819</v>
      </c>
      <c r="D134" s="87">
        <v>4607309000</v>
      </c>
      <c r="E134" s="87">
        <v>2599828000</v>
      </c>
      <c r="F134" s="88">
        <v>613341000</v>
      </c>
      <c r="G134" s="88">
        <v>716471000</v>
      </c>
      <c r="H134" s="88">
        <v>0</v>
      </c>
      <c r="I134" t="s">
        <v>17</v>
      </c>
      <c r="J134" t="s">
        <v>32</v>
      </c>
      <c r="L134" s="91">
        <f t="shared" si="11"/>
        <v>2007481000</v>
      </c>
      <c r="M134" s="91">
        <f t="shared" si="12"/>
        <v>1329812000</v>
      </c>
      <c r="N134" s="91">
        <f t="shared" si="13"/>
        <v>677669000</v>
      </c>
      <c r="P134" s="92">
        <f t="shared" si="14"/>
        <v>0.435716597258834</v>
      </c>
      <c r="Q134" s="93">
        <f t="shared" si="15"/>
        <v>0.147085641531749</v>
      </c>
    </row>
    <row r="135" spans="1:17">
      <c r="A135" t="s">
        <v>67</v>
      </c>
      <c r="B135" t="s">
        <v>20</v>
      </c>
      <c r="C135" s="86">
        <v>42183</v>
      </c>
      <c r="D135" s="87">
        <v>5259312000</v>
      </c>
      <c r="E135" s="87">
        <v>2974976000</v>
      </c>
      <c r="F135" s="88">
        <v>591611000</v>
      </c>
      <c r="G135" s="88">
        <v>825242000</v>
      </c>
      <c r="H135" s="88">
        <v>0</v>
      </c>
      <c r="I135" t="s">
        <v>17</v>
      </c>
      <c r="J135" t="s">
        <v>32</v>
      </c>
      <c r="L135" s="91">
        <f t="shared" si="11"/>
        <v>2284336000</v>
      </c>
      <c r="M135" s="91">
        <f t="shared" si="12"/>
        <v>1416853000</v>
      </c>
      <c r="N135" s="91">
        <f t="shared" si="13"/>
        <v>867483000</v>
      </c>
      <c r="P135" s="92">
        <f t="shared" si="14"/>
        <v>0.434341221817607</v>
      </c>
      <c r="Q135" s="93">
        <f t="shared" si="15"/>
        <v>0.164942296634997</v>
      </c>
    </row>
    <row r="136" spans="1:17">
      <c r="A136" t="s">
        <v>67</v>
      </c>
      <c r="B136" t="s">
        <v>21</v>
      </c>
      <c r="C136" s="86">
        <v>42547</v>
      </c>
      <c r="D136" s="87">
        <v>5885893000</v>
      </c>
      <c r="E136" s="87">
        <v>3266971000</v>
      </c>
      <c r="F136" s="88">
        <v>630954000</v>
      </c>
      <c r="G136" s="88">
        <v>913712000</v>
      </c>
      <c r="H136" s="88">
        <v>0</v>
      </c>
      <c r="I136" t="s">
        <v>17</v>
      </c>
      <c r="J136" t="s">
        <v>32</v>
      </c>
      <c r="L136" s="91">
        <f t="shared" ref="L136:L167" si="16">D136-E136</f>
        <v>2618922000</v>
      </c>
      <c r="M136" s="91">
        <f t="shared" si="12"/>
        <v>1544666000</v>
      </c>
      <c r="N136" s="91">
        <f t="shared" si="13"/>
        <v>1074256000</v>
      </c>
      <c r="P136" s="92">
        <f t="shared" si="14"/>
        <v>0.444948965263215</v>
      </c>
      <c r="Q136" s="93">
        <f t="shared" si="15"/>
        <v>0.182513681441372</v>
      </c>
    </row>
    <row r="137" spans="1:17">
      <c r="A137" t="s">
        <v>68</v>
      </c>
      <c r="B137" t="s">
        <v>16</v>
      </c>
      <c r="C137" s="86">
        <v>41639</v>
      </c>
      <c r="D137" s="87">
        <v>8312000000</v>
      </c>
      <c r="E137" s="88">
        <v>0</v>
      </c>
      <c r="F137" s="87">
        <v>3456000000</v>
      </c>
      <c r="G137" s="88">
        <v>0</v>
      </c>
      <c r="H137" s="88">
        <v>258000000</v>
      </c>
      <c r="I137" t="s">
        <v>17</v>
      </c>
      <c r="J137" t="s">
        <v>30</v>
      </c>
      <c r="L137" s="91">
        <f t="shared" si="16"/>
        <v>8312000000</v>
      </c>
      <c r="M137" s="91">
        <f t="shared" si="12"/>
        <v>3714000000</v>
      </c>
      <c r="N137" s="91">
        <f t="shared" si="13"/>
        <v>4598000000</v>
      </c>
      <c r="P137" s="92">
        <f t="shared" si="14"/>
        <v>1</v>
      </c>
      <c r="Q137" s="93">
        <f t="shared" si="15"/>
        <v>0.553176130895091</v>
      </c>
    </row>
    <row r="138" spans="1:17">
      <c r="A138" t="s">
        <v>68</v>
      </c>
      <c r="B138" t="s">
        <v>19</v>
      </c>
      <c r="C138" s="86">
        <v>42004</v>
      </c>
      <c r="D138" s="87">
        <v>9441000000</v>
      </c>
      <c r="E138" s="88">
        <v>0</v>
      </c>
      <c r="F138" s="87">
        <v>4014000000</v>
      </c>
      <c r="G138" s="88">
        <v>0</v>
      </c>
      <c r="H138" s="88">
        <v>321000000</v>
      </c>
      <c r="I138" t="s">
        <v>17</v>
      </c>
      <c r="J138" t="s">
        <v>30</v>
      </c>
      <c r="L138" s="91">
        <f t="shared" si="16"/>
        <v>9441000000</v>
      </c>
      <c r="M138" s="91">
        <f t="shared" si="12"/>
        <v>4335000000</v>
      </c>
      <c r="N138" s="91">
        <f t="shared" si="13"/>
        <v>5106000000</v>
      </c>
      <c r="P138" s="92">
        <f t="shared" si="14"/>
        <v>1</v>
      </c>
      <c r="Q138" s="93">
        <f t="shared" si="15"/>
        <v>0.540832538925961</v>
      </c>
    </row>
    <row r="139" spans="1:17">
      <c r="A139" t="s">
        <v>68</v>
      </c>
      <c r="B139" t="s">
        <v>20</v>
      </c>
      <c r="C139" s="86">
        <v>42369</v>
      </c>
      <c r="D139" s="87">
        <v>9667000000</v>
      </c>
      <c r="E139" s="88">
        <v>0</v>
      </c>
      <c r="F139" s="87">
        <v>4162000000</v>
      </c>
      <c r="G139" s="88">
        <v>0</v>
      </c>
      <c r="H139" s="88">
        <v>366000000</v>
      </c>
      <c r="I139" t="s">
        <v>17</v>
      </c>
      <c r="J139" t="s">
        <v>30</v>
      </c>
      <c r="L139" s="91">
        <f t="shared" si="16"/>
        <v>9667000000</v>
      </c>
      <c r="M139" s="91">
        <f t="shared" si="12"/>
        <v>4528000000</v>
      </c>
      <c r="N139" s="91">
        <f t="shared" si="13"/>
        <v>5139000000</v>
      </c>
      <c r="P139" s="92">
        <f t="shared" si="14"/>
        <v>1</v>
      </c>
      <c r="Q139" s="93">
        <f t="shared" si="15"/>
        <v>0.531602358539361</v>
      </c>
    </row>
    <row r="140" spans="1:17">
      <c r="A140" t="s">
        <v>68</v>
      </c>
      <c r="B140" t="s">
        <v>21</v>
      </c>
      <c r="C140" s="86">
        <v>42735</v>
      </c>
      <c r="D140" s="87">
        <v>10776000000</v>
      </c>
      <c r="E140" s="88">
        <v>0</v>
      </c>
      <c r="F140" s="87">
        <v>4525000000</v>
      </c>
      <c r="G140" s="88">
        <v>0</v>
      </c>
      <c r="H140" s="88">
        <v>373000000</v>
      </c>
      <c r="I140" t="s">
        <v>17</v>
      </c>
      <c r="J140" t="s">
        <v>30</v>
      </c>
      <c r="L140" s="91">
        <f t="shared" si="16"/>
        <v>10776000000</v>
      </c>
      <c r="M140" s="91">
        <f t="shared" si="12"/>
        <v>4898000000</v>
      </c>
      <c r="N140" s="91">
        <f t="shared" si="13"/>
        <v>5878000000</v>
      </c>
      <c r="P140" s="92">
        <f t="shared" si="14"/>
        <v>1</v>
      </c>
      <c r="Q140" s="93">
        <f t="shared" si="15"/>
        <v>0.54547141796585</v>
      </c>
    </row>
    <row r="141" spans="1:17">
      <c r="A141" t="s">
        <v>69</v>
      </c>
      <c r="B141" t="s">
        <v>16</v>
      </c>
      <c r="C141" s="86">
        <v>41364</v>
      </c>
      <c r="D141" s="88">
        <v>1581623000</v>
      </c>
      <c r="E141" s="88">
        <v>743164000</v>
      </c>
      <c r="F141" s="88">
        <v>261471000</v>
      </c>
      <c r="G141" s="88">
        <v>254723000</v>
      </c>
      <c r="H141" s="88">
        <v>111537000</v>
      </c>
      <c r="I141" t="s">
        <v>17</v>
      </c>
      <c r="J141" t="s">
        <v>25</v>
      </c>
      <c r="L141" s="91">
        <f t="shared" si="16"/>
        <v>838459000</v>
      </c>
      <c r="M141" s="91">
        <f t="shared" si="12"/>
        <v>627731000</v>
      </c>
      <c r="N141" s="91">
        <f t="shared" si="13"/>
        <v>210728000</v>
      </c>
      <c r="P141" s="92">
        <f t="shared" si="14"/>
        <v>0.530125699992982</v>
      </c>
      <c r="Q141" s="93">
        <f t="shared" si="15"/>
        <v>0.133235290584419</v>
      </c>
    </row>
    <row r="142" spans="1:17">
      <c r="A142" t="s">
        <v>69</v>
      </c>
      <c r="B142" t="s">
        <v>19</v>
      </c>
      <c r="C142" s="86">
        <v>41729</v>
      </c>
      <c r="D142" s="88">
        <v>1931217000</v>
      </c>
      <c r="E142" s="88">
        <v>802474000</v>
      </c>
      <c r="F142" s="88">
        <v>267278000</v>
      </c>
      <c r="G142" s="88">
        <v>305043000</v>
      </c>
      <c r="H142" s="88">
        <v>94534000</v>
      </c>
      <c r="I142" t="s">
        <v>17</v>
      </c>
      <c r="J142" t="s">
        <v>25</v>
      </c>
      <c r="L142" s="91">
        <f t="shared" si="16"/>
        <v>1128743000</v>
      </c>
      <c r="M142" s="91">
        <f t="shared" si="12"/>
        <v>666855000</v>
      </c>
      <c r="N142" s="91">
        <f t="shared" si="13"/>
        <v>461888000</v>
      </c>
      <c r="P142" s="92">
        <f t="shared" si="14"/>
        <v>0.584472381922901</v>
      </c>
      <c r="Q142" s="93">
        <f t="shared" si="15"/>
        <v>0.239169394221364</v>
      </c>
    </row>
    <row r="143" spans="1:17">
      <c r="A143" t="s">
        <v>69</v>
      </c>
      <c r="B143" t="s">
        <v>20</v>
      </c>
      <c r="C143" s="86">
        <v>42094</v>
      </c>
      <c r="D143" s="88">
        <v>2147036000</v>
      </c>
      <c r="E143" s="88">
        <v>917472000</v>
      </c>
      <c r="F143" s="88">
        <v>274815000</v>
      </c>
      <c r="G143" s="88">
        <v>349543000</v>
      </c>
      <c r="H143" s="88">
        <v>176746000</v>
      </c>
      <c r="I143" t="s">
        <v>17</v>
      </c>
      <c r="J143" t="s">
        <v>25</v>
      </c>
      <c r="L143" s="91">
        <f t="shared" si="16"/>
        <v>1229564000</v>
      </c>
      <c r="M143" s="91">
        <f t="shared" si="12"/>
        <v>801104000</v>
      </c>
      <c r="N143" s="91">
        <f t="shared" si="13"/>
        <v>428460000</v>
      </c>
      <c r="P143" s="92">
        <f t="shared" si="14"/>
        <v>0.572679731499611</v>
      </c>
      <c r="Q143" s="93">
        <f t="shared" si="15"/>
        <v>0.199558833666506</v>
      </c>
    </row>
    <row r="144" spans="1:17">
      <c r="A144" t="s">
        <v>69</v>
      </c>
      <c r="B144" t="s">
        <v>21</v>
      </c>
      <c r="C144" s="86">
        <v>42460</v>
      </c>
      <c r="D144" s="87">
        <v>2173334000</v>
      </c>
      <c r="E144" s="88">
        <v>967870000</v>
      </c>
      <c r="F144" s="88">
        <v>301670000</v>
      </c>
      <c r="G144" s="88">
        <v>372596000</v>
      </c>
      <c r="H144" s="88">
        <v>174896000</v>
      </c>
      <c r="I144" t="s">
        <v>17</v>
      </c>
      <c r="J144" t="s">
        <v>25</v>
      </c>
      <c r="L144" s="91">
        <f t="shared" si="16"/>
        <v>1205464000</v>
      </c>
      <c r="M144" s="91">
        <f t="shared" si="12"/>
        <v>849162000</v>
      </c>
      <c r="N144" s="91">
        <f t="shared" si="13"/>
        <v>356302000</v>
      </c>
      <c r="P144" s="92">
        <f t="shared" si="14"/>
        <v>0.554661179551785</v>
      </c>
      <c r="Q144" s="93">
        <f t="shared" si="15"/>
        <v>0.163942587747672</v>
      </c>
    </row>
    <row r="145" spans="1:17">
      <c r="A145" t="s">
        <v>70</v>
      </c>
      <c r="B145" t="s">
        <v>16</v>
      </c>
      <c r="C145" s="86">
        <v>41455</v>
      </c>
      <c r="D145" s="87">
        <v>77849000000</v>
      </c>
      <c r="E145" s="87">
        <v>20385000000</v>
      </c>
      <c r="F145" s="87">
        <v>20289000000</v>
      </c>
      <c r="G145" s="87">
        <v>10411000000</v>
      </c>
      <c r="H145" s="88">
        <v>0</v>
      </c>
      <c r="I145" t="s">
        <v>17</v>
      </c>
      <c r="J145" t="s">
        <v>71</v>
      </c>
      <c r="L145" s="91">
        <f t="shared" si="16"/>
        <v>57464000000</v>
      </c>
      <c r="M145" s="91">
        <f t="shared" si="12"/>
        <v>30700000000</v>
      </c>
      <c r="N145" s="91">
        <f t="shared" si="13"/>
        <v>26764000000</v>
      </c>
      <c r="P145" s="92">
        <f t="shared" si="14"/>
        <v>0.738146925458259</v>
      </c>
      <c r="Q145" s="93">
        <f t="shared" si="15"/>
        <v>0.343793754576167</v>
      </c>
    </row>
    <row r="146" spans="1:17">
      <c r="A146" t="s">
        <v>70</v>
      </c>
      <c r="B146" t="s">
        <v>19</v>
      </c>
      <c r="C146" s="86">
        <v>41820</v>
      </c>
      <c r="D146" s="87">
        <v>86833000000</v>
      </c>
      <c r="E146" s="87">
        <v>27078000000</v>
      </c>
      <c r="F146" s="87">
        <v>20488000000</v>
      </c>
      <c r="G146" s="87">
        <v>11381000000</v>
      </c>
      <c r="H146" s="88">
        <v>0</v>
      </c>
      <c r="I146" t="s">
        <v>17</v>
      </c>
      <c r="J146" t="s">
        <v>71</v>
      </c>
      <c r="L146" s="91">
        <f t="shared" si="16"/>
        <v>59755000000</v>
      </c>
      <c r="M146" s="91">
        <f t="shared" si="12"/>
        <v>31869000000</v>
      </c>
      <c r="N146" s="91">
        <f t="shared" si="13"/>
        <v>27886000000</v>
      </c>
      <c r="P146" s="92">
        <f t="shared" si="14"/>
        <v>0.688160031324496</v>
      </c>
      <c r="Q146" s="93">
        <f t="shared" si="15"/>
        <v>0.321145186737761</v>
      </c>
    </row>
    <row r="147" spans="1:17">
      <c r="A147" t="s">
        <v>70</v>
      </c>
      <c r="B147" t="s">
        <v>20</v>
      </c>
      <c r="C147" s="86">
        <v>42185</v>
      </c>
      <c r="D147" s="87">
        <v>93580000000</v>
      </c>
      <c r="E147" s="87">
        <v>33038000000</v>
      </c>
      <c r="F147" s="87">
        <v>20324000000</v>
      </c>
      <c r="G147" s="87">
        <v>12046000000</v>
      </c>
      <c r="H147" s="88">
        <v>0</v>
      </c>
      <c r="I147" t="s">
        <v>17</v>
      </c>
      <c r="J147" t="s">
        <v>71</v>
      </c>
      <c r="L147" s="91">
        <f t="shared" si="16"/>
        <v>60542000000</v>
      </c>
      <c r="M147" s="91">
        <f t="shared" si="12"/>
        <v>32370000000</v>
      </c>
      <c r="N147" s="91">
        <f t="shared" si="13"/>
        <v>28172000000</v>
      </c>
      <c r="P147" s="92">
        <f t="shared" si="14"/>
        <v>0.646954477452447</v>
      </c>
      <c r="Q147" s="93">
        <f t="shared" si="15"/>
        <v>0.301047232314597</v>
      </c>
    </row>
    <row r="148" spans="1:17">
      <c r="A148" t="s">
        <v>70</v>
      </c>
      <c r="B148" t="s">
        <v>21</v>
      </c>
      <c r="C148" s="86">
        <v>42551</v>
      </c>
      <c r="D148" s="87">
        <v>85320000000</v>
      </c>
      <c r="E148" s="87">
        <v>32780000000</v>
      </c>
      <c r="F148" s="87">
        <v>19260000000</v>
      </c>
      <c r="G148" s="87">
        <v>11988000000</v>
      </c>
      <c r="H148" s="88">
        <v>0</v>
      </c>
      <c r="I148" t="s">
        <v>17</v>
      </c>
      <c r="J148" t="s">
        <v>71</v>
      </c>
      <c r="L148" s="91">
        <f t="shared" si="16"/>
        <v>52540000000</v>
      </c>
      <c r="M148" s="91">
        <f t="shared" si="12"/>
        <v>31248000000</v>
      </c>
      <c r="N148" s="91">
        <f t="shared" si="13"/>
        <v>21292000000</v>
      </c>
      <c r="P148" s="92">
        <f t="shared" si="14"/>
        <v>0.615799343647445</v>
      </c>
      <c r="Q148" s="93">
        <f t="shared" si="15"/>
        <v>0.249554617909048</v>
      </c>
    </row>
    <row r="149" spans="1:17">
      <c r="A149" t="s">
        <v>72</v>
      </c>
      <c r="B149" t="s">
        <v>16</v>
      </c>
      <c r="C149" s="86">
        <v>41515</v>
      </c>
      <c r="D149" s="87">
        <v>9073000000</v>
      </c>
      <c r="E149" s="87">
        <v>7226000000</v>
      </c>
      <c r="F149" s="88">
        <v>554000000</v>
      </c>
      <c r="G149" s="88">
        <v>931000000</v>
      </c>
      <c r="H149" s="88">
        <v>0</v>
      </c>
      <c r="I149" t="s">
        <v>17</v>
      </c>
      <c r="J149" t="s">
        <v>25</v>
      </c>
      <c r="L149" s="91">
        <f t="shared" si="16"/>
        <v>1847000000</v>
      </c>
      <c r="M149" s="91">
        <f t="shared" si="12"/>
        <v>1485000000</v>
      </c>
      <c r="N149" s="91">
        <f t="shared" si="13"/>
        <v>362000000</v>
      </c>
      <c r="P149" s="92">
        <f t="shared" si="14"/>
        <v>0.203571034938829</v>
      </c>
      <c r="Q149" s="93">
        <f t="shared" si="15"/>
        <v>0.0398986002424777</v>
      </c>
    </row>
    <row r="150" spans="1:17">
      <c r="A150" t="s">
        <v>72</v>
      </c>
      <c r="B150" t="s">
        <v>19</v>
      </c>
      <c r="C150" s="86">
        <v>41879</v>
      </c>
      <c r="D150" s="87">
        <v>16358000000</v>
      </c>
      <c r="E150" s="87">
        <v>10921000000</v>
      </c>
      <c r="F150" s="88">
        <v>939000000</v>
      </c>
      <c r="G150" s="88">
        <v>1371000000</v>
      </c>
      <c r="H150" s="88">
        <v>0</v>
      </c>
      <c r="I150" t="s">
        <v>17</v>
      </c>
      <c r="J150" t="s">
        <v>25</v>
      </c>
      <c r="L150" s="91">
        <f t="shared" si="16"/>
        <v>5437000000</v>
      </c>
      <c r="M150" s="91">
        <f t="shared" si="12"/>
        <v>2310000000</v>
      </c>
      <c r="N150" s="91">
        <f t="shared" si="13"/>
        <v>3127000000</v>
      </c>
      <c r="P150" s="92">
        <f t="shared" si="14"/>
        <v>0.332375596038636</v>
      </c>
      <c r="Q150" s="93">
        <f t="shared" si="15"/>
        <v>0.191160288543832</v>
      </c>
    </row>
    <row r="151" spans="1:17">
      <c r="A151" t="s">
        <v>72</v>
      </c>
      <c r="B151" t="s">
        <v>20</v>
      </c>
      <c r="C151" s="86">
        <v>42250</v>
      </c>
      <c r="D151" s="87">
        <v>16192000000</v>
      </c>
      <c r="E151" s="87">
        <v>10977000000</v>
      </c>
      <c r="F151" s="88">
        <v>674000000</v>
      </c>
      <c r="G151" s="88">
        <v>1540000000</v>
      </c>
      <c r="H151" s="88">
        <v>0</v>
      </c>
      <c r="I151" t="s">
        <v>17</v>
      </c>
      <c r="J151" t="s">
        <v>25</v>
      </c>
      <c r="L151" s="91">
        <f t="shared" si="16"/>
        <v>5215000000</v>
      </c>
      <c r="M151" s="91">
        <f t="shared" si="12"/>
        <v>2214000000</v>
      </c>
      <c r="N151" s="91">
        <f t="shared" si="13"/>
        <v>3001000000</v>
      </c>
      <c r="P151" s="92">
        <f t="shared" si="14"/>
        <v>0.322072628458498</v>
      </c>
      <c r="Q151" s="93">
        <f t="shared" si="15"/>
        <v>0.185338438735178</v>
      </c>
    </row>
    <row r="152" spans="1:17">
      <c r="A152" t="s">
        <v>72</v>
      </c>
      <c r="B152" t="s">
        <v>21</v>
      </c>
      <c r="C152" s="86">
        <v>42614</v>
      </c>
      <c r="D152" s="87">
        <v>12399000000</v>
      </c>
      <c r="E152" s="87">
        <v>9894000000</v>
      </c>
      <c r="F152" s="88">
        <v>653000000</v>
      </c>
      <c r="G152" s="88">
        <v>1617000000</v>
      </c>
      <c r="H152" s="88">
        <v>0</v>
      </c>
      <c r="I152" t="s">
        <v>17</v>
      </c>
      <c r="J152" t="s">
        <v>25</v>
      </c>
      <c r="L152" s="91">
        <f t="shared" si="16"/>
        <v>2505000000</v>
      </c>
      <c r="M152" s="91">
        <f t="shared" si="12"/>
        <v>2270000000</v>
      </c>
      <c r="N152" s="91">
        <f t="shared" si="13"/>
        <v>235000000</v>
      </c>
      <c r="P152" s="92">
        <f t="shared" si="14"/>
        <v>0.202032421969514</v>
      </c>
      <c r="Q152" s="93">
        <f t="shared" si="15"/>
        <v>0.0189531413823695</v>
      </c>
    </row>
    <row r="153" spans="1:17">
      <c r="A153" t="s">
        <v>73</v>
      </c>
      <c r="B153" t="s">
        <v>16</v>
      </c>
      <c r="C153" s="86">
        <v>41639</v>
      </c>
      <c r="D153" s="87">
        <v>4374562000</v>
      </c>
      <c r="E153" s="87">
        <v>3117203000</v>
      </c>
      <c r="F153" s="88">
        <v>650243000</v>
      </c>
      <c r="G153" s="88">
        <v>378769000</v>
      </c>
      <c r="H153" s="88">
        <v>0</v>
      </c>
      <c r="I153" t="s">
        <v>17</v>
      </c>
      <c r="J153" t="s">
        <v>30</v>
      </c>
      <c r="L153" s="91">
        <f t="shared" si="16"/>
        <v>1257359000</v>
      </c>
      <c r="M153" s="91">
        <f t="shared" si="12"/>
        <v>1029012000</v>
      </c>
      <c r="N153" s="91">
        <f t="shared" si="13"/>
        <v>228347000</v>
      </c>
      <c r="P153" s="92">
        <f t="shared" si="14"/>
        <v>0.28742511821755</v>
      </c>
      <c r="Q153" s="93">
        <f t="shared" si="15"/>
        <v>0.0521988258481649</v>
      </c>
    </row>
    <row r="154" spans="1:17">
      <c r="A154" t="s">
        <v>73</v>
      </c>
      <c r="B154" t="s">
        <v>19</v>
      </c>
      <c r="C154" s="86">
        <v>42004</v>
      </c>
      <c r="D154" s="87">
        <v>5504656000</v>
      </c>
      <c r="E154" s="87">
        <v>3752760000</v>
      </c>
      <c r="F154" s="88">
        <v>876927000</v>
      </c>
      <c r="G154" s="88">
        <v>472321000</v>
      </c>
      <c r="H154" s="88">
        <v>0</v>
      </c>
      <c r="I154" t="s">
        <v>17</v>
      </c>
      <c r="J154" t="s">
        <v>30</v>
      </c>
      <c r="L154" s="91">
        <f t="shared" si="16"/>
        <v>1751896000</v>
      </c>
      <c r="M154" s="91">
        <f t="shared" si="12"/>
        <v>1349248000</v>
      </c>
      <c r="N154" s="91">
        <f t="shared" si="13"/>
        <v>402648000</v>
      </c>
      <c r="P154" s="92">
        <f t="shared" si="14"/>
        <v>0.318257126330873</v>
      </c>
      <c r="Q154" s="93">
        <f t="shared" si="15"/>
        <v>0.0731468051772899</v>
      </c>
    </row>
    <row r="155" spans="1:17">
      <c r="A155" t="s">
        <v>73</v>
      </c>
      <c r="B155" t="s">
        <v>20</v>
      </c>
      <c r="C155" s="86">
        <v>42369</v>
      </c>
      <c r="D155" s="87">
        <v>6779511000</v>
      </c>
      <c r="E155" s="87">
        <v>4591476000</v>
      </c>
      <c r="F155" s="88">
        <v>1231421000</v>
      </c>
      <c r="G155" s="88">
        <v>650788000</v>
      </c>
      <c r="H155" s="88">
        <v>0</v>
      </c>
      <c r="I155" t="s">
        <v>17</v>
      </c>
      <c r="J155" t="s">
        <v>30</v>
      </c>
      <c r="L155" s="91">
        <f t="shared" si="16"/>
        <v>2188035000</v>
      </c>
      <c r="M155" s="91">
        <f t="shared" si="12"/>
        <v>1882209000</v>
      </c>
      <c r="N155" s="91">
        <f t="shared" si="13"/>
        <v>305826000</v>
      </c>
      <c r="P155" s="92">
        <f t="shared" si="14"/>
        <v>0.322742303980331</v>
      </c>
      <c r="Q155" s="93">
        <f t="shared" si="15"/>
        <v>0.0451103331788974</v>
      </c>
    </row>
    <row r="156" spans="1:17">
      <c r="A156" t="s">
        <v>73</v>
      </c>
      <c r="B156" t="s">
        <v>21</v>
      </c>
      <c r="C156" s="86">
        <v>42735</v>
      </c>
      <c r="D156" s="87">
        <v>8830669000</v>
      </c>
      <c r="E156" s="87">
        <v>6029901000</v>
      </c>
      <c r="F156" s="88">
        <v>1568877000</v>
      </c>
      <c r="G156" s="88">
        <v>852098000</v>
      </c>
      <c r="H156" s="88">
        <v>0</v>
      </c>
      <c r="I156" t="s">
        <v>17</v>
      </c>
      <c r="J156" t="s">
        <v>30</v>
      </c>
      <c r="L156" s="91">
        <f t="shared" si="16"/>
        <v>2800768000</v>
      </c>
      <c r="M156" s="91">
        <f t="shared" si="12"/>
        <v>2420975000</v>
      </c>
      <c r="N156" s="91">
        <f t="shared" si="13"/>
        <v>379793000</v>
      </c>
      <c r="P156" s="92">
        <f t="shared" si="14"/>
        <v>0.317163739236518</v>
      </c>
      <c r="Q156" s="93">
        <f t="shared" si="15"/>
        <v>0.0430084062713708</v>
      </c>
    </row>
    <row r="157" spans="1:17">
      <c r="A157" t="s">
        <v>74</v>
      </c>
      <c r="B157" t="s">
        <v>16</v>
      </c>
      <c r="C157" s="86">
        <v>41390</v>
      </c>
      <c r="D157" s="87">
        <v>6332400000</v>
      </c>
      <c r="E157" s="87">
        <v>2571300000</v>
      </c>
      <c r="F157" s="87">
        <v>2247400000</v>
      </c>
      <c r="G157" s="88">
        <v>904200000</v>
      </c>
      <c r="H157" s="88">
        <v>0</v>
      </c>
      <c r="I157" t="s">
        <v>17</v>
      </c>
      <c r="J157" t="s">
        <v>30</v>
      </c>
      <c r="L157" s="91">
        <f t="shared" si="16"/>
        <v>3761100000</v>
      </c>
      <c r="M157" s="91">
        <f t="shared" si="12"/>
        <v>3151600000</v>
      </c>
      <c r="N157" s="91">
        <f t="shared" si="13"/>
        <v>609500000</v>
      </c>
      <c r="P157" s="92">
        <f t="shared" si="14"/>
        <v>0.5939454235361</v>
      </c>
      <c r="Q157" s="93">
        <f t="shared" si="15"/>
        <v>0.0962510264670583</v>
      </c>
    </row>
    <row r="158" spans="1:17">
      <c r="A158" t="s">
        <v>74</v>
      </c>
      <c r="B158" t="s">
        <v>19</v>
      </c>
      <c r="C158" s="86">
        <v>41754</v>
      </c>
      <c r="D158" s="87">
        <v>6325000000</v>
      </c>
      <c r="E158" s="87">
        <v>2406000000</v>
      </c>
      <c r="F158" s="87">
        <v>2179000000</v>
      </c>
      <c r="G158" s="88">
        <v>918000000</v>
      </c>
      <c r="H158" s="88">
        <v>0</v>
      </c>
      <c r="I158" t="s">
        <v>17</v>
      </c>
      <c r="J158" t="s">
        <v>30</v>
      </c>
      <c r="L158" s="91">
        <f t="shared" si="16"/>
        <v>3919000000</v>
      </c>
      <c r="M158" s="91">
        <f t="shared" si="12"/>
        <v>3097000000</v>
      </c>
      <c r="N158" s="91">
        <f t="shared" si="13"/>
        <v>822000000</v>
      </c>
      <c r="P158" s="92">
        <f t="shared" si="14"/>
        <v>0.619604743083004</v>
      </c>
      <c r="Q158" s="93">
        <f t="shared" si="15"/>
        <v>0.1299604743083</v>
      </c>
    </row>
    <row r="159" spans="1:17">
      <c r="A159" t="s">
        <v>74</v>
      </c>
      <c r="B159" t="s">
        <v>20</v>
      </c>
      <c r="C159" s="86">
        <v>42118</v>
      </c>
      <c r="D159" s="87">
        <v>6123000000</v>
      </c>
      <c r="E159" s="87">
        <v>2290000000</v>
      </c>
      <c r="F159" s="87">
        <v>2197000000</v>
      </c>
      <c r="G159" s="88">
        <v>920000000</v>
      </c>
      <c r="H159" s="88">
        <v>0</v>
      </c>
      <c r="I159" t="s">
        <v>17</v>
      </c>
      <c r="J159" t="s">
        <v>30</v>
      </c>
      <c r="L159" s="91">
        <f t="shared" si="16"/>
        <v>3833000000</v>
      </c>
      <c r="M159" s="91">
        <f t="shared" si="12"/>
        <v>3117000000</v>
      </c>
      <c r="N159" s="91">
        <f t="shared" si="13"/>
        <v>716000000</v>
      </c>
      <c r="P159" s="92">
        <f t="shared" si="14"/>
        <v>0.626000326637269</v>
      </c>
      <c r="Q159" s="93">
        <f t="shared" si="15"/>
        <v>0.116936142413849</v>
      </c>
    </row>
    <row r="160" spans="1:17">
      <c r="A160" t="s">
        <v>74</v>
      </c>
      <c r="B160" t="s">
        <v>21</v>
      </c>
      <c r="C160" s="86">
        <v>42489</v>
      </c>
      <c r="D160" s="87">
        <v>5546000000</v>
      </c>
      <c r="E160" s="87">
        <v>2173000000</v>
      </c>
      <c r="F160" s="88">
        <v>2099000000</v>
      </c>
      <c r="G160" s="88">
        <v>861000000</v>
      </c>
      <c r="H160" s="88">
        <v>0</v>
      </c>
      <c r="I160" t="s">
        <v>17</v>
      </c>
      <c r="J160" t="s">
        <v>30</v>
      </c>
      <c r="L160" s="91">
        <f t="shared" si="16"/>
        <v>3373000000</v>
      </c>
      <c r="M160" s="91">
        <f t="shared" si="12"/>
        <v>2960000000</v>
      </c>
      <c r="N160" s="91">
        <f t="shared" si="13"/>
        <v>413000000</v>
      </c>
      <c r="P160" s="92">
        <f t="shared" si="14"/>
        <v>0.608186080057699</v>
      </c>
      <c r="Q160" s="93">
        <f t="shared" si="15"/>
        <v>0.074468085106383</v>
      </c>
    </row>
    <row r="161" spans="1:17">
      <c r="A161" t="s">
        <v>75</v>
      </c>
      <c r="B161" t="s">
        <v>16</v>
      </c>
      <c r="C161" s="86">
        <v>41301</v>
      </c>
      <c r="D161" s="87">
        <v>4280159000</v>
      </c>
      <c r="E161" s="88">
        <v>2053816000</v>
      </c>
      <c r="F161" s="88">
        <v>430822000</v>
      </c>
      <c r="G161" s="88">
        <v>1147282000</v>
      </c>
      <c r="H161" s="88">
        <v>0</v>
      </c>
      <c r="I161" t="s">
        <v>17</v>
      </c>
      <c r="J161" t="s">
        <v>25</v>
      </c>
      <c r="L161" s="91">
        <f t="shared" si="16"/>
        <v>2226343000</v>
      </c>
      <c r="M161" s="91">
        <f t="shared" si="12"/>
        <v>1578104000</v>
      </c>
      <c r="N161" s="91">
        <f t="shared" si="13"/>
        <v>648239000</v>
      </c>
      <c r="P161" s="92">
        <f t="shared" si="14"/>
        <v>0.520154274642601</v>
      </c>
      <c r="Q161" s="93">
        <f t="shared" si="15"/>
        <v>0.151452083906229</v>
      </c>
    </row>
    <row r="162" spans="1:17">
      <c r="A162" t="s">
        <v>75</v>
      </c>
      <c r="B162" t="s">
        <v>19</v>
      </c>
      <c r="C162" s="86">
        <v>41665</v>
      </c>
      <c r="D162" s="87">
        <v>4130000000</v>
      </c>
      <c r="E162" s="88">
        <v>1862000000</v>
      </c>
      <c r="F162" s="88">
        <v>436000000</v>
      </c>
      <c r="G162" s="88">
        <v>1336000000</v>
      </c>
      <c r="H162" s="88">
        <v>0</v>
      </c>
      <c r="I162" t="s">
        <v>17</v>
      </c>
      <c r="J162" t="s">
        <v>25</v>
      </c>
      <c r="L162" s="91">
        <f t="shared" si="16"/>
        <v>2268000000</v>
      </c>
      <c r="M162" s="91">
        <f t="shared" si="12"/>
        <v>1772000000</v>
      </c>
      <c r="N162" s="91">
        <f t="shared" si="13"/>
        <v>496000000</v>
      </c>
      <c r="P162" s="92">
        <f t="shared" si="14"/>
        <v>0.549152542372881</v>
      </c>
      <c r="Q162" s="93">
        <f t="shared" si="15"/>
        <v>0.120096852300242</v>
      </c>
    </row>
    <row r="163" spans="1:17">
      <c r="A163" t="s">
        <v>75</v>
      </c>
      <c r="B163" t="s">
        <v>20</v>
      </c>
      <c r="C163" s="86">
        <v>42029</v>
      </c>
      <c r="D163" s="87">
        <v>4682000000</v>
      </c>
      <c r="E163" s="88">
        <v>2083000000</v>
      </c>
      <c r="F163" s="88">
        <v>480000000</v>
      </c>
      <c r="G163" s="88">
        <v>1360000000</v>
      </c>
      <c r="H163" s="88">
        <v>0</v>
      </c>
      <c r="I163" t="s">
        <v>17</v>
      </c>
      <c r="J163" t="s">
        <v>25</v>
      </c>
      <c r="L163" s="91">
        <f t="shared" si="16"/>
        <v>2599000000</v>
      </c>
      <c r="M163" s="91">
        <f t="shared" si="12"/>
        <v>1840000000</v>
      </c>
      <c r="N163" s="91">
        <f t="shared" si="13"/>
        <v>759000000</v>
      </c>
      <c r="P163" s="92">
        <f t="shared" si="14"/>
        <v>0.555104656129859</v>
      </c>
      <c r="Q163" s="93">
        <f t="shared" si="15"/>
        <v>0.16211020931226</v>
      </c>
    </row>
    <row r="164" spans="1:17">
      <c r="A164" t="s">
        <v>75</v>
      </c>
      <c r="B164" t="s">
        <v>21</v>
      </c>
      <c r="C164" s="86">
        <v>42400</v>
      </c>
      <c r="D164" s="87">
        <v>5010000000</v>
      </c>
      <c r="E164" s="87">
        <v>2199000000</v>
      </c>
      <c r="F164" s="88">
        <v>602000000</v>
      </c>
      <c r="G164" s="88">
        <v>1331000000</v>
      </c>
      <c r="H164" s="88">
        <v>0</v>
      </c>
      <c r="I164" t="s">
        <v>17</v>
      </c>
      <c r="J164" t="s">
        <v>25</v>
      </c>
      <c r="L164" s="91">
        <f t="shared" si="16"/>
        <v>2811000000</v>
      </c>
      <c r="M164" s="91">
        <f t="shared" si="12"/>
        <v>1933000000</v>
      </c>
      <c r="N164" s="91">
        <f t="shared" si="13"/>
        <v>878000000</v>
      </c>
      <c r="P164" s="92">
        <f t="shared" si="14"/>
        <v>0.561077844311377</v>
      </c>
      <c r="Q164" s="93">
        <f t="shared" si="15"/>
        <v>0.175249500998004</v>
      </c>
    </row>
    <row r="165" spans="1:17">
      <c r="A165" t="s">
        <v>76</v>
      </c>
      <c r="B165" t="s">
        <v>16</v>
      </c>
      <c r="C165" s="86">
        <v>41546</v>
      </c>
      <c r="D165" s="87">
        <v>24866000000</v>
      </c>
      <c r="E165" s="87">
        <v>9820000000</v>
      </c>
      <c r="F165" s="87">
        <v>2849000000</v>
      </c>
      <c r="G165" s="87">
        <v>4967000000</v>
      </c>
      <c r="H165" s="88">
        <v>0</v>
      </c>
      <c r="I165" t="s">
        <v>17</v>
      </c>
      <c r="J165" t="s">
        <v>25</v>
      </c>
      <c r="L165" s="91">
        <f t="shared" si="16"/>
        <v>15046000000</v>
      </c>
      <c r="M165" s="91">
        <f t="shared" si="12"/>
        <v>7816000000</v>
      </c>
      <c r="N165" s="91">
        <f t="shared" si="13"/>
        <v>7230000000</v>
      </c>
      <c r="P165" s="92">
        <f t="shared" si="14"/>
        <v>0.60508324619963</v>
      </c>
      <c r="Q165" s="93">
        <f t="shared" si="15"/>
        <v>0.290758465374407</v>
      </c>
    </row>
    <row r="166" spans="1:17">
      <c r="A166" t="s">
        <v>76</v>
      </c>
      <c r="B166" t="s">
        <v>19</v>
      </c>
      <c r="C166" s="86">
        <v>41910</v>
      </c>
      <c r="D166" s="87">
        <v>26487000000</v>
      </c>
      <c r="E166" s="87">
        <v>10686000000</v>
      </c>
      <c r="F166" s="87">
        <v>2774000000</v>
      </c>
      <c r="G166" s="87">
        <v>5477000000</v>
      </c>
      <c r="H166" s="88">
        <v>0</v>
      </c>
      <c r="I166" t="s">
        <v>17</v>
      </c>
      <c r="J166" t="s">
        <v>25</v>
      </c>
      <c r="L166" s="91">
        <f t="shared" si="16"/>
        <v>15801000000</v>
      </c>
      <c r="M166" s="91">
        <f t="shared" si="12"/>
        <v>8251000000</v>
      </c>
      <c r="N166" s="91">
        <f t="shared" si="13"/>
        <v>7550000000</v>
      </c>
      <c r="P166" s="92">
        <f t="shared" si="14"/>
        <v>0.596556801449768</v>
      </c>
      <c r="Q166" s="93">
        <f t="shared" si="15"/>
        <v>0.285045494015932</v>
      </c>
    </row>
    <row r="167" spans="1:17">
      <c r="A167" t="s">
        <v>76</v>
      </c>
      <c r="B167" t="s">
        <v>20</v>
      </c>
      <c r="C167" s="86">
        <v>42274</v>
      </c>
      <c r="D167" s="87">
        <v>25281000000</v>
      </c>
      <c r="E167" s="87">
        <v>10378000000</v>
      </c>
      <c r="F167" s="87">
        <v>3637000000</v>
      </c>
      <c r="G167" s="87">
        <v>5490000000</v>
      </c>
      <c r="H167" s="88">
        <v>0</v>
      </c>
      <c r="I167" t="s">
        <v>17</v>
      </c>
      <c r="J167" t="s">
        <v>25</v>
      </c>
      <c r="L167" s="91">
        <f t="shared" si="16"/>
        <v>14903000000</v>
      </c>
      <c r="M167" s="91">
        <f t="shared" si="12"/>
        <v>9127000000</v>
      </c>
      <c r="N167" s="91">
        <f t="shared" si="13"/>
        <v>5776000000</v>
      </c>
      <c r="P167" s="92">
        <f t="shared" si="14"/>
        <v>0.589494086468099</v>
      </c>
      <c r="Q167" s="93">
        <f t="shared" si="15"/>
        <v>0.228471975000989</v>
      </c>
    </row>
    <row r="168" spans="1:17">
      <c r="A168" t="s">
        <v>76</v>
      </c>
      <c r="B168" t="s">
        <v>21</v>
      </c>
      <c r="C168" s="86">
        <v>42638</v>
      </c>
      <c r="D168" s="87">
        <v>23554000000</v>
      </c>
      <c r="E168" s="87">
        <v>9749000000</v>
      </c>
      <c r="F168" s="87">
        <v>2159000000</v>
      </c>
      <c r="G168" s="87">
        <v>5151000000</v>
      </c>
      <c r="H168" s="88">
        <v>0</v>
      </c>
      <c r="I168" t="s">
        <v>17</v>
      </c>
      <c r="J168" t="s">
        <v>25</v>
      </c>
      <c r="L168" s="91">
        <f t="shared" ref="L168:L199" si="17">D168-E168</f>
        <v>13805000000</v>
      </c>
      <c r="M168" s="91">
        <f t="shared" si="12"/>
        <v>7310000000</v>
      </c>
      <c r="N168" s="91">
        <f t="shared" si="13"/>
        <v>6495000000</v>
      </c>
      <c r="P168" s="92">
        <f t="shared" si="14"/>
        <v>0.58610002547338</v>
      </c>
      <c r="Q168" s="93">
        <f t="shared" si="15"/>
        <v>0.275749341937675</v>
      </c>
    </row>
    <row r="169" spans="1:17">
      <c r="A169" t="s">
        <v>77</v>
      </c>
      <c r="B169" t="s">
        <v>16</v>
      </c>
      <c r="C169" s="86">
        <v>41727</v>
      </c>
      <c r="D169" s="88">
        <v>1148231000</v>
      </c>
      <c r="E169" s="88">
        <v>743304000</v>
      </c>
      <c r="F169" s="88">
        <v>180317000</v>
      </c>
      <c r="G169" s="88">
        <v>197269000</v>
      </c>
      <c r="H169" s="88">
        <v>0</v>
      </c>
      <c r="I169" t="s">
        <v>17</v>
      </c>
      <c r="J169" t="s">
        <v>25</v>
      </c>
      <c r="L169" s="91">
        <f t="shared" si="17"/>
        <v>404927000</v>
      </c>
      <c r="M169" s="91">
        <f t="shared" si="12"/>
        <v>377586000</v>
      </c>
      <c r="N169" s="91">
        <f t="shared" si="13"/>
        <v>27341000</v>
      </c>
      <c r="P169" s="92">
        <f t="shared" si="14"/>
        <v>0.352652906949908</v>
      </c>
      <c r="Q169" s="93">
        <f t="shared" si="15"/>
        <v>0.0238114107701325</v>
      </c>
    </row>
    <row r="170" spans="1:17">
      <c r="A170" t="s">
        <v>77</v>
      </c>
      <c r="B170" t="s">
        <v>19</v>
      </c>
      <c r="C170" s="86">
        <v>42091</v>
      </c>
      <c r="D170" s="88">
        <v>1710966000</v>
      </c>
      <c r="E170" s="88">
        <v>1021658000</v>
      </c>
      <c r="F170" s="88">
        <v>309348000</v>
      </c>
      <c r="G170" s="88">
        <v>257494000</v>
      </c>
      <c r="H170" s="88">
        <v>0</v>
      </c>
      <c r="I170" t="s">
        <v>17</v>
      </c>
      <c r="J170" t="s">
        <v>25</v>
      </c>
      <c r="L170" s="91">
        <f t="shared" si="17"/>
        <v>689308000</v>
      </c>
      <c r="M170" s="91">
        <f t="shared" si="12"/>
        <v>566842000</v>
      </c>
      <c r="N170" s="91">
        <f t="shared" si="13"/>
        <v>122466000</v>
      </c>
      <c r="P170" s="92">
        <f t="shared" si="14"/>
        <v>0.402876503682715</v>
      </c>
      <c r="Q170" s="93">
        <f t="shared" si="15"/>
        <v>0.0715771090717174</v>
      </c>
    </row>
    <row r="171" spans="1:17">
      <c r="A171" t="s">
        <v>77</v>
      </c>
      <c r="B171" t="s">
        <v>20</v>
      </c>
      <c r="C171" s="86">
        <v>42462</v>
      </c>
      <c r="D171" s="87">
        <v>2610726000</v>
      </c>
      <c r="E171" s="88">
        <v>1561173000</v>
      </c>
      <c r="F171" s="88">
        <v>588822000</v>
      </c>
      <c r="G171" s="88">
        <v>448763000</v>
      </c>
      <c r="H171" s="88">
        <v>0</v>
      </c>
      <c r="I171" t="s">
        <v>17</v>
      </c>
      <c r="J171" t="s">
        <v>25</v>
      </c>
      <c r="L171" s="91">
        <f t="shared" si="17"/>
        <v>1049553000</v>
      </c>
      <c r="M171" s="91">
        <f t="shared" si="12"/>
        <v>1037585000</v>
      </c>
      <c r="N171" s="91">
        <f t="shared" si="13"/>
        <v>11968000</v>
      </c>
      <c r="P171" s="92">
        <f t="shared" si="14"/>
        <v>0.40201576113311</v>
      </c>
      <c r="Q171" s="93">
        <f t="shared" si="15"/>
        <v>0.00458416547734232</v>
      </c>
    </row>
    <row r="172" spans="1:17">
      <c r="A172" t="s">
        <v>78</v>
      </c>
      <c r="B172" t="s">
        <v>16</v>
      </c>
      <c r="C172" s="86">
        <v>41333</v>
      </c>
      <c r="D172" s="88">
        <v>1328817000</v>
      </c>
      <c r="E172" s="88">
        <v>200600000</v>
      </c>
      <c r="F172" s="88">
        <v>660887000</v>
      </c>
      <c r="G172" s="88">
        <v>263150000</v>
      </c>
      <c r="H172" s="88">
        <v>0</v>
      </c>
      <c r="I172" t="s">
        <v>17</v>
      </c>
      <c r="J172" t="s">
        <v>71</v>
      </c>
      <c r="L172" s="91">
        <f t="shared" si="17"/>
        <v>1128217000</v>
      </c>
      <c r="M172" s="91">
        <f t="shared" si="12"/>
        <v>924037000</v>
      </c>
      <c r="N172" s="91">
        <f t="shared" si="13"/>
        <v>204180000</v>
      </c>
      <c r="P172" s="92">
        <f t="shared" si="14"/>
        <v>0.849038656188173</v>
      </c>
      <c r="Q172" s="93">
        <f t="shared" si="15"/>
        <v>0.153655469489027</v>
      </c>
    </row>
    <row r="173" spans="1:17">
      <c r="A173" t="s">
        <v>78</v>
      </c>
      <c r="B173" t="s">
        <v>19</v>
      </c>
      <c r="C173" s="86">
        <v>41698</v>
      </c>
      <c r="D173" s="88">
        <v>1534615000</v>
      </c>
      <c r="E173" s="88">
        <v>232600000</v>
      </c>
      <c r="F173" s="88">
        <v>750292000</v>
      </c>
      <c r="G173" s="88">
        <v>317263000</v>
      </c>
      <c r="H173" s="88">
        <v>0</v>
      </c>
      <c r="I173" t="s">
        <v>17</v>
      </c>
      <c r="J173" t="s">
        <v>71</v>
      </c>
      <c r="L173" s="91">
        <f t="shared" si="17"/>
        <v>1302015000</v>
      </c>
      <c r="M173" s="91">
        <f t="shared" si="12"/>
        <v>1067555000</v>
      </c>
      <c r="N173" s="91">
        <f t="shared" si="13"/>
        <v>234460000</v>
      </c>
      <c r="P173" s="92">
        <f t="shared" si="14"/>
        <v>0.848431039707027</v>
      </c>
      <c r="Q173" s="93">
        <f t="shared" si="15"/>
        <v>0.152780990671927</v>
      </c>
    </row>
    <row r="174" spans="1:17">
      <c r="A174" t="s">
        <v>78</v>
      </c>
      <c r="B174" t="s">
        <v>20</v>
      </c>
      <c r="C174" s="86">
        <v>42063</v>
      </c>
      <c r="D174" s="88">
        <v>1789489000</v>
      </c>
      <c r="E174" s="88">
        <v>273199000</v>
      </c>
      <c r="F174" s="88">
        <v>898440000</v>
      </c>
      <c r="G174" s="88">
        <v>367856000</v>
      </c>
      <c r="H174" s="88">
        <v>0</v>
      </c>
      <c r="I174" t="s">
        <v>17</v>
      </c>
      <c r="J174" t="s">
        <v>71</v>
      </c>
      <c r="L174" s="91">
        <f t="shared" si="17"/>
        <v>1516290000</v>
      </c>
      <c r="M174" s="91">
        <f t="shared" si="12"/>
        <v>1266296000</v>
      </c>
      <c r="N174" s="91">
        <f t="shared" si="13"/>
        <v>249994000</v>
      </c>
      <c r="P174" s="92">
        <f t="shared" si="14"/>
        <v>0.847331277252892</v>
      </c>
      <c r="Q174" s="93">
        <f t="shared" si="15"/>
        <v>0.139701333732702</v>
      </c>
    </row>
    <row r="175" spans="1:17">
      <c r="A175" t="s">
        <v>78</v>
      </c>
      <c r="B175" t="s">
        <v>21</v>
      </c>
      <c r="C175" s="86">
        <v>42429</v>
      </c>
      <c r="D175" s="88">
        <v>2052230000</v>
      </c>
      <c r="E175" s="88">
        <v>309629000</v>
      </c>
      <c r="F175" s="88">
        <v>1041231000</v>
      </c>
      <c r="G175" s="88">
        <v>413322000</v>
      </c>
      <c r="H175" s="88">
        <v>0</v>
      </c>
      <c r="I175" t="s">
        <v>17</v>
      </c>
      <c r="J175" t="s">
        <v>71</v>
      </c>
      <c r="L175" s="91">
        <f t="shared" si="17"/>
        <v>1742601000</v>
      </c>
      <c r="M175" s="91">
        <f t="shared" si="12"/>
        <v>1454553000</v>
      </c>
      <c r="N175" s="91">
        <f t="shared" si="13"/>
        <v>288048000</v>
      </c>
      <c r="P175" s="92">
        <f t="shared" si="14"/>
        <v>0.849125585338875</v>
      </c>
      <c r="Q175" s="93">
        <f t="shared" si="15"/>
        <v>0.140358536811176</v>
      </c>
    </row>
    <row r="176" spans="1:17">
      <c r="A176" t="s">
        <v>79</v>
      </c>
      <c r="B176" t="s">
        <v>16</v>
      </c>
      <c r="C176" s="86">
        <v>41453</v>
      </c>
      <c r="D176" s="87">
        <v>14351000000</v>
      </c>
      <c r="E176" s="87">
        <v>10411000000</v>
      </c>
      <c r="F176" s="88">
        <v>635000000</v>
      </c>
      <c r="G176" s="88">
        <v>1133000000</v>
      </c>
      <c r="H176" s="88">
        <v>79000000</v>
      </c>
      <c r="I176" t="s">
        <v>17</v>
      </c>
      <c r="J176" t="s">
        <v>80</v>
      </c>
      <c r="L176" s="91">
        <f t="shared" si="17"/>
        <v>3940000000</v>
      </c>
      <c r="M176" s="91">
        <f t="shared" si="12"/>
        <v>1847000000</v>
      </c>
      <c r="N176" s="91">
        <f t="shared" si="13"/>
        <v>2093000000</v>
      </c>
      <c r="P176" s="92">
        <f t="shared" si="14"/>
        <v>0.274545327851718</v>
      </c>
      <c r="Q176" s="93">
        <f t="shared" si="15"/>
        <v>0.145843495226813</v>
      </c>
    </row>
    <row r="177" spans="1:17">
      <c r="A177" t="s">
        <v>79</v>
      </c>
      <c r="B177" t="s">
        <v>19</v>
      </c>
      <c r="C177" s="86">
        <v>41817</v>
      </c>
      <c r="D177" s="87">
        <v>13724000000</v>
      </c>
      <c r="E177" s="87">
        <v>9878000000</v>
      </c>
      <c r="F177" s="88">
        <v>722000000</v>
      </c>
      <c r="G177" s="88">
        <v>1226000000</v>
      </c>
      <c r="H177" s="88">
        <v>98000000</v>
      </c>
      <c r="I177" t="s">
        <v>17</v>
      </c>
      <c r="J177" t="s">
        <v>80</v>
      </c>
      <c r="L177" s="91">
        <f t="shared" si="17"/>
        <v>3846000000</v>
      </c>
      <c r="M177" s="91">
        <f t="shared" si="12"/>
        <v>2046000000</v>
      </c>
      <c r="N177" s="91">
        <f t="shared" si="13"/>
        <v>1800000000</v>
      </c>
      <c r="P177" s="92">
        <f t="shared" si="14"/>
        <v>0.280238997376858</v>
      </c>
      <c r="Q177" s="93">
        <f t="shared" si="15"/>
        <v>0.131157097056252</v>
      </c>
    </row>
    <row r="178" spans="1:17">
      <c r="A178" t="s">
        <v>79</v>
      </c>
      <c r="B178" t="s">
        <v>20</v>
      </c>
      <c r="C178" s="86">
        <v>42188</v>
      </c>
      <c r="D178" s="87">
        <v>13739000000</v>
      </c>
      <c r="E178" s="87">
        <v>9930000000</v>
      </c>
      <c r="F178" s="88">
        <v>237000000</v>
      </c>
      <c r="G178" s="88">
        <v>1353000000</v>
      </c>
      <c r="H178" s="88">
        <v>129000000</v>
      </c>
      <c r="I178" t="s">
        <v>17</v>
      </c>
      <c r="J178" t="s">
        <v>80</v>
      </c>
      <c r="L178" s="91">
        <f t="shared" si="17"/>
        <v>3809000000</v>
      </c>
      <c r="M178" s="91">
        <f t="shared" si="12"/>
        <v>1719000000</v>
      </c>
      <c r="N178" s="91">
        <f t="shared" si="13"/>
        <v>2090000000</v>
      </c>
      <c r="P178" s="92">
        <f t="shared" si="14"/>
        <v>0.27723997379722</v>
      </c>
      <c r="Q178" s="93">
        <f t="shared" si="15"/>
        <v>0.152121697357886</v>
      </c>
    </row>
    <row r="179" spans="1:17">
      <c r="A179" t="s">
        <v>79</v>
      </c>
      <c r="B179" t="s">
        <v>21</v>
      </c>
      <c r="C179" s="86">
        <v>42552</v>
      </c>
      <c r="D179" s="87">
        <v>11160000000</v>
      </c>
      <c r="E179" s="87">
        <v>8545000000</v>
      </c>
      <c r="F179" s="88">
        <v>635000000</v>
      </c>
      <c r="G179" s="88">
        <v>1237000000</v>
      </c>
      <c r="H179" s="88">
        <v>123000000</v>
      </c>
      <c r="I179" t="s">
        <v>17</v>
      </c>
      <c r="J179" t="s">
        <v>80</v>
      </c>
      <c r="L179" s="91">
        <f t="shared" si="17"/>
        <v>2615000000</v>
      </c>
      <c r="M179" s="91">
        <f t="shared" si="12"/>
        <v>1995000000</v>
      </c>
      <c r="N179" s="91">
        <f t="shared" si="13"/>
        <v>620000000</v>
      </c>
      <c r="P179" s="92">
        <f t="shared" si="14"/>
        <v>0.234318996415771</v>
      </c>
      <c r="Q179" s="93">
        <f t="shared" si="15"/>
        <v>0.0555555555555556</v>
      </c>
    </row>
    <row r="180" spans="1:17">
      <c r="A180" t="s">
        <v>81</v>
      </c>
      <c r="B180" t="s">
        <v>16</v>
      </c>
      <c r="C180" s="86">
        <v>41544</v>
      </c>
      <c r="D180" s="88">
        <v>1792000000</v>
      </c>
      <c r="E180" s="88">
        <v>1025400000</v>
      </c>
      <c r="F180" s="88">
        <v>159700000</v>
      </c>
      <c r="G180" s="88">
        <v>226300000</v>
      </c>
      <c r="H180" s="88">
        <v>29100000</v>
      </c>
      <c r="I180" t="s">
        <v>17</v>
      </c>
      <c r="J180" t="s">
        <v>25</v>
      </c>
      <c r="L180" s="91">
        <f t="shared" si="17"/>
        <v>766600000</v>
      </c>
      <c r="M180" s="91">
        <f t="shared" si="12"/>
        <v>415100000</v>
      </c>
      <c r="N180" s="91">
        <f t="shared" si="13"/>
        <v>351500000</v>
      </c>
      <c r="P180" s="92">
        <f t="shared" si="14"/>
        <v>0.427790178571429</v>
      </c>
      <c r="Q180" s="93">
        <f t="shared" si="15"/>
        <v>0.196149553571429</v>
      </c>
    </row>
    <row r="181" spans="1:17">
      <c r="A181" t="s">
        <v>81</v>
      </c>
      <c r="B181" t="s">
        <v>19</v>
      </c>
      <c r="C181" s="86">
        <v>41915</v>
      </c>
      <c r="D181" s="87">
        <v>2291500000</v>
      </c>
      <c r="E181" s="88">
        <v>1268800000</v>
      </c>
      <c r="F181" s="88">
        <v>179100000</v>
      </c>
      <c r="G181" s="88">
        <v>252200000</v>
      </c>
      <c r="H181" s="88">
        <v>25900000</v>
      </c>
      <c r="I181" t="s">
        <v>17</v>
      </c>
      <c r="J181" t="s">
        <v>25</v>
      </c>
      <c r="L181" s="91">
        <f t="shared" si="17"/>
        <v>1022700000</v>
      </c>
      <c r="M181" s="91">
        <f t="shared" si="12"/>
        <v>457200000</v>
      </c>
      <c r="N181" s="91">
        <f t="shared" si="13"/>
        <v>565500000</v>
      </c>
      <c r="P181" s="92">
        <f t="shared" si="14"/>
        <v>0.446301549203578</v>
      </c>
      <c r="Q181" s="93">
        <f t="shared" si="15"/>
        <v>0.246781584115208</v>
      </c>
    </row>
    <row r="182" spans="1:17">
      <c r="A182" t="s">
        <v>81</v>
      </c>
      <c r="B182" t="s">
        <v>20</v>
      </c>
      <c r="C182" s="86">
        <v>42279</v>
      </c>
      <c r="D182" s="87">
        <v>3258400000</v>
      </c>
      <c r="E182" s="88">
        <v>1703900000</v>
      </c>
      <c r="F182" s="88">
        <v>191300000</v>
      </c>
      <c r="G182" s="88">
        <v>303200000</v>
      </c>
      <c r="H182" s="88">
        <v>33500000</v>
      </c>
      <c r="I182" t="s">
        <v>17</v>
      </c>
      <c r="J182" t="s">
        <v>25</v>
      </c>
      <c r="L182" s="91">
        <f t="shared" si="17"/>
        <v>1554500000</v>
      </c>
      <c r="M182" s="91">
        <f t="shared" si="12"/>
        <v>528000000</v>
      </c>
      <c r="N182" s="91">
        <f t="shared" si="13"/>
        <v>1026500000</v>
      </c>
      <c r="P182" s="92">
        <f t="shared" si="14"/>
        <v>0.477074637859072</v>
      </c>
      <c r="Q182" s="93">
        <f t="shared" si="15"/>
        <v>0.315031917505524</v>
      </c>
    </row>
    <row r="183" spans="1:17">
      <c r="A183" t="s">
        <v>81</v>
      </c>
      <c r="B183" t="s">
        <v>21</v>
      </c>
      <c r="C183" s="86">
        <v>42643</v>
      </c>
      <c r="D183" s="87">
        <v>3289000000</v>
      </c>
      <c r="E183" s="88">
        <v>1623800000</v>
      </c>
      <c r="F183" s="88">
        <v>195900000</v>
      </c>
      <c r="G183" s="88">
        <v>312400000</v>
      </c>
      <c r="H183" s="88">
        <v>33400000</v>
      </c>
      <c r="I183" t="s">
        <v>17</v>
      </c>
      <c r="J183" t="s">
        <v>25</v>
      </c>
      <c r="L183" s="91">
        <f t="shared" si="17"/>
        <v>1665200000</v>
      </c>
      <c r="M183" s="91">
        <f t="shared" si="12"/>
        <v>541700000</v>
      </c>
      <c r="N183" s="91">
        <f t="shared" si="13"/>
        <v>1123500000</v>
      </c>
      <c r="P183" s="92">
        <f t="shared" si="14"/>
        <v>0.506293706293706</v>
      </c>
      <c r="Q183" s="93">
        <f t="shared" si="15"/>
        <v>0.341593189419276</v>
      </c>
    </row>
    <row r="184" spans="1:17">
      <c r="A184" t="s">
        <v>82</v>
      </c>
      <c r="B184" t="s">
        <v>16</v>
      </c>
      <c r="C184" s="86">
        <v>41362</v>
      </c>
      <c r="D184" s="87">
        <v>6906000000</v>
      </c>
      <c r="E184" s="88">
        <v>1175000000</v>
      </c>
      <c r="F184" s="87">
        <v>3236000000</v>
      </c>
      <c r="G184" s="88">
        <v>1026000000</v>
      </c>
      <c r="H184" s="88">
        <v>286000000</v>
      </c>
      <c r="I184" t="s">
        <v>17</v>
      </c>
      <c r="J184" t="s">
        <v>23</v>
      </c>
      <c r="L184" s="91">
        <f t="shared" si="17"/>
        <v>5731000000</v>
      </c>
      <c r="M184" s="91">
        <f t="shared" si="12"/>
        <v>4548000000</v>
      </c>
      <c r="N184" s="91">
        <f t="shared" si="13"/>
        <v>1183000000</v>
      </c>
      <c r="P184" s="92">
        <f t="shared" si="14"/>
        <v>0.829858094410657</v>
      </c>
      <c r="Q184" s="93">
        <f t="shared" si="15"/>
        <v>0.171300318563568</v>
      </c>
    </row>
    <row r="185" spans="1:17">
      <c r="A185" t="s">
        <v>82</v>
      </c>
      <c r="B185" t="s">
        <v>19</v>
      </c>
      <c r="C185" s="86">
        <v>41726</v>
      </c>
      <c r="D185" s="87">
        <v>4183000000</v>
      </c>
      <c r="E185" s="88">
        <v>791000000</v>
      </c>
      <c r="F185" s="87">
        <v>2186000000</v>
      </c>
      <c r="G185" s="88">
        <v>722000000</v>
      </c>
      <c r="H185" s="88">
        <v>93000000</v>
      </c>
      <c r="I185" t="s">
        <v>17</v>
      </c>
      <c r="J185" t="s">
        <v>23</v>
      </c>
      <c r="L185" s="91">
        <f t="shared" si="17"/>
        <v>3392000000</v>
      </c>
      <c r="M185" s="91">
        <f t="shared" si="12"/>
        <v>3001000000</v>
      </c>
      <c r="N185" s="91">
        <f t="shared" si="13"/>
        <v>391000000</v>
      </c>
      <c r="P185" s="92">
        <f t="shared" si="14"/>
        <v>0.81090126703323</v>
      </c>
      <c r="Q185" s="93">
        <f t="shared" si="15"/>
        <v>0.0934735835524743</v>
      </c>
    </row>
    <row r="186" spans="1:17">
      <c r="A186" t="s">
        <v>82</v>
      </c>
      <c r="B186" t="s">
        <v>20</v>
      </c>
      <c r="C186" s="86">
        <v>42097</v>
      </c>
      <c r="D186" s="87">
        <v>3956000000</v>
      </c>
      <c r="E186" s="88">
        <v>727000000</v>
      </c>
      <c r="F186" s="88">
        <v>2012000000</v>
      </c>
      <c r="G186" s="88">
        <v>812000000</v>
      </c>
      <c r="H186" s="88">
        <v>87000000</v>
      </c>
      <c r="I186" t="s">
        <v>17</v>
      </c>
      <c r="J186" t="s">
        <v>23</v>
      </c>
      <c r="L186" s="91">
        <f t="shared" si="17"/>
        <v>3229000000</v>
      </c>
      <c r="M186" s="91">
        <f t="shared" si="12"/>
        <v>2911000000</v>
      </c>
      <c r="N186" s="91">
        <f t="shared" si="13"/>
        <v>318000000</v>
      </c>
      <c r="P186" s="92">
        <f t="shared" si="14"/>
        <v>0.816228513650152</v>
      </c>
      <c r="Q186" s="93">
        <f t="shared" si="15"/>
        <v>0.0803842264914055</v>
      </c>
    </row>
    <row r="187" spans="1:17">
      <c r="A187" t="s">
        <v>82</v>
      </c>
      <c r="B187" t="s">
        <v>21</v>
      </c>
      <c r="C187" s="86">
        <v>42461</v>
      </c>
      <c r="D187" s="87">
        <v>3600000000</v>
      </c>
      <c r="E187" s="88">
        <v>615000000</v>
      </c>
      <c r="F187" s="88">
        <v>1587000000</v>
      </c>
      <c r="G187" s="88">
        <v>748000000</v>
      </c>
      <c r="H187" s="88">
        <v>57000000</v>
      </c>
      <c r="I187" t="s">
        <v>17</v>
      </c>
      <c r="J187" t="s">
        <v>23</v>
      </c>
      <c r="L187" s="91">
        <f t="shared" si="17"/>
        <v>2985000000</v>
      </c>
      <c r="M187" s="91">
        <f t="shared" si="12"/>
        <v>2392000000</v>
      </c>
      <c r="N187" s="91">
        <f t="shared" si="13"/>
        <v>593000000</v>
      </c>
      <c r="P187" s="92">
        <f t="shared" si="14"/>
        <v>0.829166666666667</v>
      </c>
      <c r="Q187" s="93">
        <f t="shared" si="15"/>
        <v>0.164722222222222</v>
      </c>
    </row>
    <row r="188" spans="1:17">
      <c r="A188" t="s">
        <v>83</v>
      </c>
      <c r="B188" t="s">
        <v>16</v>
      </c>
      <c r="C188" s="86">
        <v>41274</v>
      </c>
      <c r="D188" s="87">
        <v>2665000000</v>
      </c>
      <c r="E188" s="88">
        <v>1174000000</v>
      </c>
      <c r="F188" s="88">
        <v>728000000</v>
      </c>
      <c r="G188" s="88">
        <v>183000000</v>
      </c>
      <c r="H188" s="88">
        <v>0</v>
      </c>
      <c r="I188" t="s">
        <v>17</v>
      </c>
      <c r="J188" t="s">
        <v>23</v>
      </c>
      <c r="L188" s="91">
        <f t="shared" si="17"/>
        <v>1491000000</v>
      </c>
      <c r="M188" s="91">
        <f t="shared" si="12"/>
        <v>911000000</v>
      </c>
      <c r="N188" s="91">
        <f t="shared" si="13"/>
        <v>580000000</v>
      </c>
      <c r="P188" s="92">
        <f t="shared" si="14"/>
        <v>0.559474671669794</v>
      </c>
      <c r="Q188" s="93">
        <f t="shared" si="15"/>
        <v>0.217636022514071</v>
      </c>
    </row>
    <row r="189" spans="1:17">
      <c r="A189" t="s">
        <v>83</v>
      </c>
      <c r="B189" t="s">
        <v>19</v>
      </c>
      <c r="C189" s="86">
        <v>41639</v>
      </c>
      <c r="D189" s="87">
        <v>2692000000</v>
      </c>
      <c r="E189" s="88">
        <v>1219000000</v>
      </c>
      <c r="F189" s="88">
        <v>757000000</v>
      </c>
      <c r="G189" s="88">
        <v>184000000</v>
      </c>
      <c r="H189" s="88">
        <v>0</v>
      </c>
      <c r="I189" t="s">
        <v>17</v>
      </c>
      <c r="J189" t="s">
        <v>23</v>
      </c>
      <c r="L189" s="91">
        <f t="shared" si="17"/>
        <v>1473000000</v>
      </c>
      <c r="M189" s="91">
        <f t="shared" si="12"/>
        <v>941000000</v>
      </c>
      <c r="N189" s="91">
        <f t="shared" si="13"/>
        <v>532000000</v>
      </c>
      <c r="P189" s="92">
        <f t="shared" si="14"/>
        <v>0.547176820208024</v>
      </c>
      <c r="Q189" s="93">
        <f t="shared" si="15"/>
        <v>0.197622585438336</v>
      </c>
    </row>
    <row r="190" spans="1:17">
      <c r="A190" t="s">
        <v>83</v>
      </c>
      <c r="B190" t="s">
        <v>20</v>
      </c>
      <c r="C190" s="86">
        <v>42004</v>
      </c>
      <c r="D190" s="87">
        <v>2732000000</v>
      </c>
      <c r="E190" s="88">
        <v>1253000000</v>
      </c>
      <c r="F190" s="88">
        <v>770000000</v>
      </c>
      <c r="G190" s="88">
        <v>206000000</v>
      </c>
      <c r="H190" s="88">
        <v>0</v>
      </c>
      <c r="I190" t="s">
        <v>17</v>
      </c>
      <c r="J190" t="s">
        <v>23</v>
      </c>
      <c r="L190" s="91">
        <f t="shared" si="17"/>
        <v>1479000000</v>
      </c>
      <c r="M190" s="91">
        <f t="shared" si="12"/>
        <v>976000000</v>
      </c>
      <c r="N190" s="91">
        <f t="shared" si="13"/>
        <v>503000000</v>
      </c>
      <c r="P190" s="92">
        <f t="shared" si="14"/>
        <v>0.541361639824305</v>
      </c>
      <c r="Q190" s="93">
        <f t="shared" si="15"/>
        <v>0.18411420204978</v>
      </c>
    </row>
    <row r="191" spans="1:17">
      <c r="A191" t="s">
        <v>83</v>
      </c>
      <c r="B191" t="s">
        <v>21</v>
      </c>
      <c r="C191" s="86">
        <v>42369</v>
      </c>
      <c r="D191" s="87">
        <v>2530000000</v>
      </c>
      <c r="E191" s="88">
        <v>1254000000</v>
      </c>
      <c r="F191" s="88">
        <v>765000000</v>
      </c>
      <c r="G191" s="88">
        <v>228000000</v>
      </c>
      <c r="H191" s="88">
        <v>0</v>
      </c>
      <c r="I191" t="s">
        <v>17</v>
      </c>
      <c r="J191" t="s">
        <v>23</v>
      </c>
      <c r="L191" s="91">
        <f t="shared" si="17"/>
        <v>1276000000</v>
      </c>
      <c r="M191" s="91">
        <f t="shared" si="12"/>
        <v>993000000</v>
      </c>
      <c r="N191" s="91">
        <f t="shared" si="13"/>
        <v>283000000</v>
      </c>
      <c r="P191" s="92">
        <f t="shared" si="14"/>
        <v>0.504347826086956</v>
      </c>
      <c r="Q191" s="93">
        <f t="shared" si="15"/>
        <v>0.111857707509881</v>
      </c>
    </row>
    <row r="192" spans="1:17">
      <c r="A192" t="s">
        <v>84</v>
      </c>
      <c r="B192" t="s">
        <v>16</v>
      </c>
      <c r="C192" s="86">
        <v>41544</v>
      </c>
      <c r="D192" s="87">
        <v>11390000000</v>
      </c>
      <c r="E192" s="87">
        <v>7739000000</v>
      </c>
      <c r="F192" s="88">
        <v>1440000000</v>
      </c>
      <c r="G192" s="88">
        <v>590000000</v>
      </c>
      <c r="H192" s="88">
        <v>0</v>
      </c>
      <c r="I192" t="s">
        <v>17</v>
      </c>
      <c r="J192" t="s">
        <v>85</v>
      </c>
      <c r="L192" s="91">
        <f t="shared" si="17"/>
        <v>3651000000</v>
      </c>
      <c r="M192" s="91">
        <f t="shared" si="12"/>
        <v>2030000000</v>
      </c>
      <c r="N192" s="91">
        <f t="shared" si="13"/>
        <v>1621000000</v>
      </c>
      <c r="P192" s="92">
        <f t="shared" si="14"/>
        <v>0.32054433713784</v>
      </c>
      <c r="Q192" s="93">
        <f t="shared" si="15"/>
        <v>0.142317822651449</v>
      </c>
    </row>
    <row r="193" spans="1:17">
      <c r="A193" t="s">
        <v>84</v>
      </c>
      <c r="B193" t="s">
        <v>19</v>
      </c>
      <c r="C193" s="86">
        <v>41908</v>
      </c>
      <c r="D193" s="87">
        <v>11973000000</v>
      </c>
      <c r="E193" s="87">
        <v>8001000000</v>
      </c>
      <c r="F193" s="88">
        <v>1534000000</v>
      </c>
      <c r="G193" s="88">
        <v>583000000</v>
      </c>
      <c r="H193" s="88">
        <v>0</v>
      </c>
      <c r="I193" t="s">
        <v>17</v>
      </c>
      <c r="J193" t="s">
        <v>85</v>
      </c>
      <c r="L193" s="91">
        <f t="shared" si="17"/>
        <v>3972000000</v>
      </c>
      <c r="M193" s="91">
        <f t="shared" si="12"/>
        <v>2117000000</v>
      </c>
      <c r="N193" s="91">
        <f t="shared" si="13"/>
        <v>1855000000</v>
      </c>
      <c r="P193" s="92">
        <f t="shared" si="14"/>
        <v>0.331746429466299</v>
      </c>
      <c r="Q193" s="93">
        <f t="shared" si="15"/>
        <v>0.15493193017623</v>
      </c>
    </row>
    <row r="194" spans="1:17">
      <c r="A194" t="s">
        <v>84</v>
      </c>
      <c r="B194" t="s">
        <v>20</v>
      </c>
      <c r="C194" s="86">
        <v>42272</v>
      </c>
      <c r="D194" s="87">
        <v>12233000000</v>
      </c>
      <c r="E194" s="87">
        <v>8146000000</v>
      </c>
      <c r="F194" s="88">
        <v>1504000000</v>
      </c>
      <c r="G194" s="88">
        <v>627000000</v>
      </c>
      <c r="H194" s="88">
        <v>0</v>
      </c>
      <c r="I194" t="s">
        <v>17</v>
      </c>
      <c r="J194" t="s">
        <v>85</v>
      </c>
      <c r="L194" s="91">
        <f t="shared" si="17"/>
        <v>4087000000</v>
      </c>
      <c r="M194" s="91">
        <f t="shared" si="12"/>
        <v>2131000000</v>
      </c>
      <c r="N194" s="91">
        <f t="shared" si="13"/>
        <v>1956000000</v>
      </c>
      <c r="P194" s="92">
        <f t="shared" si="14"/>
        <v>0.334096296901823</v>
      </c>
      <c r="Q194" s="93">
        <f t="shared" si="15"/>
        <v>0.159895364996321</v>
      </c>
    </row>
    <row r="195" spans="1:17">
      <c r="A195" t="s">
        <v>84</v>
      </c>
      <c r="B195" t="s">
        <v>21</v>
      </c>
      <c r="C195" s="86">
        <v>42643</v>
      </c>
      <c r="D195" s="87">
        <v>12238000000</v>
      </c>
      <c r="E195" s="87">
        <v>8205000000</v>
      </c>
      <c r="F195" s="88">
        <v>1463000000</v>
      </c>
      <c r="G195" s="88">
        <v>644000000</v>
      </c>
      <c r="H195" s="88">
        <v>0</v>
      </c>
      <c r="I195" t="s">
        <v>17</v>
      </c>
      <c r="J195" t="s">
        <v>85</v>
      </c>
      <c r="L195" s="91">
        <f t="shared" si="17"/>
        <v>4033000000</v>
      </c>
      <c r="M195" s="91">
        <f t="shared" ref="M195:M231" si="18">F195+G195+H195</f>
        <v>2107000000</v>
      </c>
      <c r="N195" s="91">
        <f t="shared" ref="N195:N231" si="19">L195-M195</f>
        <v>1926000000</v>
      </c>
      <c r="P195" s="92">
        <f t="shared" ref="P195:P231" si="20">1-(E195/D195)</f>
        <v>0.329547311652231</v>
      </c>
      <c r="Q195" s="93">
        <f t="shared" ref="Q195:Q231" si="21">N195/D195</f>
        <v>0.157378656643242</v>
      </c>
    </row>
    <row r="196" spans="1:17">
      <c r="A196" t="s">
        <v>86</v>
      </c>
      <c r="B196" t="s">
        <v>16</v>
      </c>
      <c r="C196" s="86">
        <v>41274</v>
      </c>
      <c r="D196" s="88">
        <v>1793557000</v>
      </c>
      <c r="E196" s="88">
        <v>1189341000</v>
      </c>
      <c r="F196" s="88">
        <v>247597000</v>
      </c>
      <c r="G196" s="88">
        <v>0</v>
      </c>
      <c r="H196" s="88">
        <v>0</v>
      </c>
      <c r="I196" t="s">
        <v>17</v>
      </c>
      <c r="J196" t="s">
        <v>30</v>
      </c>
      <c r="L196" s="91">
        <f t="shared" si="17"/>
        <v>604216000</v>
      </c>
      <c r="M196" s="91">
        <f t="shared" si="18"/>
        <v>247597000</v>
      </c>
      <c r="N196" s="91">
        <f t="shared" si="19"/>
        <v>356619000</v>
      </c>
      <c r="P196" s="92">
        <f t="shared" si="20"/>
        <v>0.336881403824913</v>
      </c>
      <c r="Q196" s="93">
        <f t="shared" si="21"/>
        <v>0.198833379703015</v>
      </c>
    </row>
    <row r="197" spans="1:17">
      <c r="A197" t="s">
        <v>86</v>
      </c>
      <c r="B197" t="s">
        <v>19</v>
      </c>
      <c r="C197" s="86">
        <v>41639</v>
      </c>
      <c r="D197" s="88">
        <v>2064305000</v>
      </c>
      <c r="E197" s="88">
        <v>1369438000</v>
      </c>
      <c r="F197" s="88">
        <v>312367000</v>
      </c>
      <c r="G197" s="88">
        <v>0</v>
      </c>
      <c r="H197" s="88">
        <v>0</v>
      </c>
      <c r="I197" t="s">
        <v>17</v>
      </c>
      <c r="J197" t="s">
        <v>30</v>
      </c>
      <c r="L197" s="91">
        <f t="shared" si="17"/>
        <v>694867000</v>
      </c>
      <c r="M197" s="91">
        <f t="shared" si="18"/>
        <v>312367000</v>
      </c>
      <c r="N197" s="91">
        <f t="shared" si="19"/>
        <v>382500000</v>
      </c>
      <c r="P197" s="92">
        <f t="shared" si="20"/>
        <v>0.336610626821134</v>
      </c>
      <c r="Q197" s="93">
        <f t="shared" si="21"/>
        <v>0.185292386541717</v>
      </c>
    </row>
    <row r="198" spans="1:17">
      <c r="A198" t="s">
        <v>86</v>
      </c>
      <c r="B198" t="s">
        <v>20</v>
      </c>
      <c r="C198" s="86">
        <v>42004</v>
      </c>
      <c r="D198" s="87">
        <v>2446877000</v>
      </c>
      <c r="E198" s="88">
        <v>1668892000</v>
      </c>
      <c r="F198" s="88">
        <v>346345000</v>
      </c>
      <c r="G198" s="88">
        <v>0</v>
      </c>
      <c r="H198" s="88">
        <v>0</v>
      </c>
      <c r="I198" t="s">
        <v>17</v>
      </c>
      <c r="J198" t="s">
        <v>30</v>
      </c>
      <c r="L198" s="91">
        <f t="shared" si="17"/>
        <v>777985000</v>
      </c>
      <c r="M198" s="91">
        <f t="shared" si="18"/>
        <v>346345000</v>
      </c>
      <c r="N198" s="91">
        <f t="shared" si="19"/>
        <v>431640000</v>
      </c>
      <c r="P198" s="92">
        <f t="shared" si="20"/>
        <v>0.317950187116067</v>
      </c>
      <c r="Q198" s="93">
        <f t="shared" si="21"/>
        <v>0.176404453513601</v>
      </c>
    </row>
    <row r="199" spans="1:17">
      <c r="A199" t="s">
        <v>86</v>
      </c>
      <c r="B199" t="s">
        <v>21</v>
      </c>
      <c r="C199" s="86">
        <v>42369</v>
      </c>
      <c r="D199" s="87">
        <v>2779541000</v>
      </c>
      <c r="E199" s="88">
        <v>1855181000</v>
      </c>
      <c r="F199" s="88">
        <v>390253000</v>
      </c>
      <c r="G199" s="88">
        <v>0</v>
      </c>
      <c r="H199" s="88">
        <v>0</v>
      </c>
      <c r="I199" t="s">
        <v>17</v>
      </c>
      <c r="J199" t="s">
        <v>30</v>
      </c>
      <c r="L199" s="91">
        <f t="shared" si="17"/>
        <v>924360000</v>
      </c>
      <c r="M199" s="91">
        <f t="shared" si="18"/>
        <v>390253000</v>
      </c>
      <c r="N199" s="91">
        <f t="shared" si="19"/>
        <v>534107000</v>
      </c>
      <c r="P199" s="92">
        <f t="shared" si="20"/>
        <v>0.332558505163263</v>
      </c>
      <c r="Q199" s="93">
        <f t="shared" si="21"/>
        <v>0.19215654671041</v>
      </c>
    </row>
    <row r="200" spans="1:17">
      <c r="A200" t="s">
        <v>87</v>
      </c>
      <c r="B200" t="s">
        <v>16</v>
      </c>
      <c r="C200" s="86">
        <v>41274</v>
      </c>
      <c r="D200" s="87">
        <v>12825000000</v>
      </c>
      <c r="E200" s="87">
        <v>6457000000</v>
      </c>
      <c r="F200" s="88">
        <v>1804000000</v>
      </c>
      <c r="G200" s="88">
        <v>1877000000</v>
      </c>
      <c r="H200" s="88">
        <v>0</v>
      </c>
      <c r="I200" t="s">
        <v>17</v>
      </c>
      <c r="J200" t="s">
        <v>25</v>
      </c>
      <c r="L200" s="91">
        <f t="shared" ref="L200:L231" si="22">D200-E200</f>
        <v>6368000000</v>
      </c>
      <c r="M200" s="91">
        <f t="shared" si="18"/>
        <v>3681000000</v>
      </c>
      <c r="N200" s="91">
        <f t="shared" si="19"/>
        <v>2687000000</v>
      </c>
      <c r="P200" s="92">
        <f t="shared" si="20"/>
        <v>0.496530214424951</v>
      </c>
      <c r="Q200" s="93">
        <f t="shared" si="21"/>
        <v>0.209512670565302</v>
      </c>
    </row>
    <row r="201" spans="1:17">
      <c r="A201" t="s">
        <v>87</v>
      </c>
      <c r="B201" t="s">
        <v>19</v>
      </c>
      <c r="C201" s="86">
        <v>41639</v>
      </c>
      <c r="D201" s="87">
        <v>12205000000</v>
      </c>
      <c r="E201" s="87">
        <v>5841000000</v>
      </c>
      <c r="F201" s="88">
        <v>1858000000</v>
      </c>
      <c r="G201" s="88">
        <v>1522000000</v>
      </c>
      <c r="H201" s="88">
        <v>0</v>
      </c>
      <c r="I201" t="s">
        <v>17</v>
      </c>
      <c r="J201" t="s">
        <v>25</v>
      </c>
      <c r="L201" s="91">
        <f t="shared" si="22"/>
        <v>6364000000</v>
      </c>
      <c r="M201" s="91">
        <f t="shared" si="18"/>
        <v>3380000000</v>
      </c>
      <c r="N201" s="91">
        <f t="shared" si="19"/>
        <v>2984000000</v>
      </c>
      <c r="P201" s="92">
        <f t="shared" si="20"/>
        <v>0.521425645227366</v>
      </c>
      <c r="Q201" s="93">
        <f t="shared" si="21"/>
        <v>0.244489963129865</v>
      </c>
    </row>
    <row r="202" spans="1:17">
      <c r="A202" t="s">
        <v>87</v>
      </c>
      <c r="B202" t="s">
        <v>20</v>
      </c>
      <c r="C202" s="86">
        <v>42004</v>
      </c>
      <c r="D202" s="87">
        <v>13045000000</v>
      </c>
      <c r="E202" s="87">
        <v>5618000000</v>
      </c>
      <c r="F202" s="88">
        <v>1843000000</v>
      </c>
      <c r="G202" s="88">
        <v>1358000000</v>
      </c>
      <c r="H202" s="88">
        <v>0</v>
      </c>
      <c r="I202" t="s">
        <v>17</v>
      </c>
      <c r="J202" t="s">
        <v>25</v>
      </c>
      <c r="L202" s="91">
        <f t="shared" si="22"/>
        <v>7427000000</v>
      </c>
      <c r="M202" s="91">
        <f t="shared" si="18"/>
        <v>3201000000</v>
      </c>
      <c r="N202" s="91">
        <f t="shared" si="19"/>
        <v>4226000000</v>
      </c>
      <c r="P202" s="92">
        <f t="shared" si="20"/>
        <v>0.569336910693752</v>
      </c>
      <c r="Q202" s="93">
        <f t="shared" si="21"/>
        <v>0.323955538520506</v>
      </c>
    </row>
    <row r="203" spans="1:17">
      <c r="A203" t="s">
        <v>87</v>
      </c>
      <c r="B203" t="s">
        <v>21</v>
      </c>
      <c r="C203" s="86">
        <v>42369</v>
      </c>
      <c r="D203" s="87">
        <v>13000000000</v>
      </c>
      <c r="E203" s="87">
        <v>5440000000</v>
      </c>
      <c r="F203" s="88">
        <v>1748000000</v>
      </c>
      <c r="G203" s="88">
        <v>1280000000</v>
      </c>
      <c r="H203" s="88">
        <v>0</v>
      </c>
      <c r="I203" t="s">
        <v>17</v>
      </c>
      <c r="J203" t="s">
        <v>25</v>
      </c>
      <c r="L203" s="91">
        <f t="shared" si="22"/>
        <v>7560000000</v>
      </c>
      <c r="M203" s="91">
        <f t="shared" si="18"/>
        <v>3028000000</v>
      </c>
      <c r="N203" s="91">
        <f t="shared" si="19"/>
        <v>4532000000</v>
      </c>
      <c r="P203" s="92">
        <f t="shared" si="20"/>
        <v>0.581538461538462</v>
      </c>
      <c r="Q203" s="93">
        <f t="shared" si="21"/>
        <v>0.348615384615385</v>
      </c>
    </row>
    <row r="204" spans="1:17">
      <c r="A204" t="s">
        <v>88</v>
      </c>
      <c r="B204" t="s">
        <v>16</v>
      </c>
      <c r="C204" s="86">
        <v>41547</v>
      </c>
      <c r="D204" s="87">
        <v>11778000000</v>
      </c>
      <c r="E204" s="88">
        <v>1932000000</v>
      </c>
      <c r="F204" s="87">
        <v>2207000000</v>
      </c>
      <c r="G204" s="88">
        <v>0</v>
      </c>
      <c r="H204" s="88">
        <v>397000000</v>
      </c>
      <c r="I204" t="s">
        <v>17</v>
      </c>
      <c r="J204" t="s">
        <v>30</v>
      </c>
      <c r="L204" s="91">
        <f t="shared" si="22"/>
        <v>9846000000</v>
      </c>
      <c r="M204" s="91">
        <f t="shared" si="18"/>
        <v>2604000000</v>
      </c>
      <c r="N204" s="91">
        <f t="shared" si="19"/>
        <v>7242000000</v>
      </c>
      <c r="P204" s="92">
        <f t="shared" si="20"/>
        <v>0.835965359144167</v>
      </c>
      <c r="Q204" s="93">
        <f t="shared" si="21"/>
        <v>0.614875191034131</v>
      </c>
    </row>
    <row r="205" spans="1:17">
      <c r="A205" t="s">
        <v>88</v>
      </c>
      <c r="B205" t="s">
        <v>19</v>
      </c>
      <c r="C205" s="86">
        <v>41912</v>
      </c>
      <c r="D205" s="87">
        <v>12702000000</v>
      </c>
      <c r="E205" s="88">
        <v>1875000000</v>
      </c>
      <c r="F205" s="87">
        <v>2242000000</v>
      </c>
      <c r="G205" s="88">
        <v>0</v>
      </c>
      <c r="H205" s="88">
        <v>435000000</v>
      </c>
      <c r="I205" t="s">
        <v>17</v>
      </c>
      <c r="J205" t="s">
        <v>30</v>
      </c>
      <c r="L205" s="91">
        <f t="shared" si="22"/>
        <v>10827000000</v>
      </c>
      <c r="M205" s="91">
        <f t="shared" si="18"/>
        <v>2677000000</v>
      </c>
      <c r="N205" s="91">
        <f t="shared" si="19"/>
        <v>8150000000</v>
      </c>
      <c r="P205" s="92">
        <f t="shared" si="20"/>
        <v>0.852385451110061</v>
      </c>
      <c r="Q205" s="93">
        <f t="shared" si="21"/>
        <v>0.641631239174933</v>
      </c>
    </row>
    <row r="206" spans="1:17">
      <c r="A206" t="s">
        <v>88</v>
      </c>
      <c r="B206" t="s">
        <v>20</v>
      </c>
      <c r="C206" s="86">
        <v>42277</v>
      </c>
      <c r="D206" s="87">
        <v>13880000000</v>
      </c>
      <c r="E206" s="88">
        <v>2079000000</v>
      </c>
      <c r="F206" s="87">
        <v>2229000000</v>
      </c>
      <c r="G206" s="88">
        <v>0</v>
      </c>
      <c r="H206" s="88">
        <v>494000000</v>
      </c>
      <c r="I206" t="s">
        <v>17</v>
      </c>
      <c r="J206" t="s">
        <v>30</v>
      </c>
      <c r="L206" s="91">
        <f t="shared" si="22"/>
        <v>11801000000</v>
      </c>
      <c r="M206" s="91">
        <f t="shared" si="18"/>
        <v>2723000000</v>
      </c>
      <c r="N206" s="91">
        <f t="shared" si="19"/>
        <v>9078000000</v>
      </c>
      <c r="P206" s="92">
        <f t="shared" si="20"/>
        <v>0.85021613832853</v>
      </c>
      <c r="Q206" s="93">
        <f t="shared" si="21"/>
        <v>0.654034582132565</v>
      </c>
    </row>
    <row r="207" spans="1:17">
      <c r="A207" t="s">
        <v>88</v>
      </c>
      <c r="B207" t="s">
        <v>21</v>
      </c>
      <c r="C207" s="86">
        <v>42643</v>
      </c>
      <c r="D207" s="87">
        <v>15082000000</v>
      </c>
      <c r="E207" s="87">
        <v>2226000000</v>
      </c>
      <c r="F207" s="87">
        <v>4469000000</v>
      </c>
      <c r="G207" s="88">
        <v>0</v>
      </c>
      <c r="H207" s="88">
        <v>502000000</v>
      </c>
      <c r="I207" t="s">
        <v>17</v>
      </c>
      <c r="J207" t="s">
        <v>30</v>
      </c>
      <c r="L207" s="91">
        <f t="shared" si="22"/>
        <v>12856000000</v>
      </c>
      <c r="M207" s="91">
        <f t="shared" si="18"/>
        <v>4971000000</v>
      </c>
      <c r="N207" s="91">
        <f t="shared" si="19"/>
        <v>7885000000</v>
      </c>
      <c r="P207" s="92">
        <f t="shared" si="20"/>
        <v>0.85240684259382</v>
      </c>
      <c r="Q207" s="93">
        <f t="shared" si="21"/>
        <v>0.522808646068161</v>
      </c>
    </row>
    <row r="208" spans="1:17">
      <c r="A208" t="s">
        <v>89</v>
      </c>
      <c r="B208" t="s">
        <v>16</v>
      </c>
      <c r="C208" s="86">
        <v>41274</v>
      </c>
      <c r="D208" s="88">
        <v>873592000</v>
      </c>
      <c r="E208" s="88">
        <v>167600000</v>
      </c>
      <c r="F208" s="88">
        <v>186971000</v>
      </c>
      <c r="G208" s="88">
        <v>61694000</v>
      </c>
      <c r="H208" s="88">
        <v>0</v>
      </c>
      <c r="I208" t="s">
        <v>17</v>
      </c>
      <c r="J208" t="s">
        <v>30</v>
      </c>
      <c r="L208" s="91">
        <f t="shared" si="22"/>
        <v>705992000</v>
      </c>
      <c r="M208" s="91">
        <f t="shared" si="18"/>
        <v>248665000</v>
      </c>
      <c r="N208" s="91">
        <f t="shared" si="19"/>
        <v>457327000</v>
      </c>
      <c r="P208" s="92">
        <f t="shared" si="20"/>
        <v>0.80814842626764</v>
      </c>
      <c r="Q208" s="93">
        <f t="shared" si="21"/>
        <v>0.523501817782214</v>
      </c>
    </row>
    <row r="209" spans="1:17">
      <c r="A209" t="s">
        <v>89</v>
      </c>
      <c r="B209" t="s">
        <v>19</v>
      </c>
      <c r="C209" s="86">
        <v>41639</v>
      </c>
      <c r="D209" s="88">
        <v>965087000</v>
      </c>
      <c r="E209" s="88">
        <v>187013000</v>
      </c>
      <c r="F209" s="88">
        <v>179545000</v>
      </c>
      <c r="G209" s="88">
        <v>70297000</v>
      </c>
      <c r="H209" s="88">
        <v>0</v>
      </c>
      <c r="I209" t="s">
        <v>17</v>
      </c>
      <c r="J209" t="s">
        <v>30</v>
      </c>
      <c r="L209" s="91">
        <f t="shared" si="22"/>
        <v>778074000</v>
      </c>
      <c r="M209" s="91">
        <f t="shared" si="18"/>
        <v>249842000</v>
      </c>
      <c r="N209" s="91">
        <f t="shared" si="19"/>
        <v>528232000</v>
      </c>
      <c r="P209" s="92">
        <f t="shared" si="20"/>
        <v>0.80622161525334</v>
      </c>
      <c r="Q209" s="93">
        <f t="shared" si="21"/>
        <v>0.547341327776667</v>
      </c>
    </row>
    <row r="210" spans="1:17">
      <c r="A210" t="s">
        <v>89</v>
      </c>
      <c r="B210" t="s">
        <v>20</v>
      </c>
      <c r="C210" s="86">
        <v>42004</v>
      </c>
      <c r="D210" s="88">
        <v>1010117000</v>
      </c>
      <c r="E210" s="88">
        <v>188425000</v>
      </c>
      <c r="F210" s="88">
        <v>189488000</v>
      </c>
      <c r="G210" s="88">
        <v>67777000</v>
      </c>
      <c r="H210" s="88">
        <v>0</v>
      </c>
      <c r="I210" t="s">
        <v>17</v>
      </c>
      <c r="J210" t="s">
        <v>30</v>
      </c>
      <c r="L210" s="91">
        <f t="shared" si="22"/>
        <v>821692000</v>
      </c>
      <c r="M210" s="91">
        <f t="shared" si="18"/>
        <v>257265000</v>
      </c>
      <c r="N210" s="91">
        <f t="shared" si="19"/>
        <v>564427000</v>
      </c>
      <c r="P210" s="92">
        <f t="shared" si="20"/>
        <v>0.813462202893328</v>
      </c>
      <c r="Q210" s="93">
        <f t="shared" si="21"/>
        <v>0.558773884609407</v>
      </c>
    </row>
    <row r="211" spans="1:17">
      <c r="A211" t="s">
        <v>89</v>
      </c>
      <c r="B211" t="s">
        <v>21</v>
      </c>
      <c r="C211" s="86">
        <v>42369</v>
      </c>
      <c r="D211" s="88">
        <v>1059366000</v>
      </c>
      <c r="E211" s="88">
        <v>192788000</v>
      </c>
      <c r="F211" s="88">
        <v>196914000</v>
      </c>
      <c r="G211" s="88">
        <v>63718000</v>
      </c>
      <c r="H211" s="88">
        <v>0</v>
      </c>
      <c r="I211" t="s">
        <v>17</v>
      </c>
      <c r="J211" t="s">
        <v>30</v>
      </c>
      <c r="L211" s="91">
        <f t="shared" si="22"/>
        <v>866578000</v>
      </c>
      <c r="M211" s="91">
        <f t="shared" si="18"/>
        <v>260632000</v>
      </c>
      <c r="N211" s="91">
        <f t="shared" si="19"/>
        <v>605946000</v>
      </c>
      <c r="P211" s="92">
        <f t="shared" si="20"/>
        <v>0.818015681077173</v>
      </c>
      <c r="Q211" s="93">
        <f t="shared" si="21"/>
        <v>0.57198928415675</v>
      </c>
    </row>
    <row r="212" spans="1:17">
      <c r="A212" t="s">
        <v>90</v>
      </c>
      <c r="B212" t="s">
        <v>16</v>
      </c>
      <c r="C212" s="86">
        <v>41453</v>
      </c>
      <c r="D212" s="87">
        <v>15351000000</v>
      </c>
      <c r="E212" s="87">
        <v>10988000000</v>
      </c>
      <c r="F212" s="88">
        <v>1525000000</v>
      </c>
      <c r="G212" s="88">
        <v>1572000000</v>
      </c>
      <c r="H212" s="88">
        <v>0</v>
      </c>
      <c r="I212" t="s">
        <v>17</v>
      </c>
      <c r="J212" t="s">
        <v>80</v>
      </c>
      <c r="L212" s="91">
        <f t="shared" si="22"/>
        <v>4363000000</v>
      </c>
      <c r="M212" s="91">
        <f t="shared" si="18"/>
        <v>3097000000</v>
      </c>
      <c r="N212" s="91">
        <f t="shared" si="19"/>
        <v>1266000000</v>
      </c>
      <c r="P212" s="92">
        <f t="shared" si="20"/>
        <v>0.28421601198619</v>
      </c>
      <c r="Q212" s="93">
        <f t="shared" si="21"/>
        <v>0.0824701973812781</v>
      </c>
    </row>
    <row r="213" spans="1:17">
      <c r="A213" t="s">
        <v>90</v>
      </c>
      <c r="B213" t="s">
        <v>19</v>
      </c>
      <c r="C213" s="86">
        <v>41817</v>
      </c>
      <c r="D213" s="87">
        <v>15130000000</v>
      </c>
      <c r="E213" s="87">
        <v>10770000000</v>
      </c>
      <c r="F213" s="88">
        <v>908000000</v>
      </c>
      <c r="G213" s="88">
        <v>1661000000</v>
      </c>
      <c r="H213" s="88">
        <v>0</v>
      </c>
      <c r="I213" t="s">
        <v>17</v>
      </c>
      <c r="J213" t="s">
        <v>80</v>
      </c>
      <c r="L213" s="91">
        <f t="shared" si="22"/>
        <v>4360000000</v>
      </c>
      <c r="M213" s="91">
        <f t="shared" si="18"/>
        <v>2569000000</v>
      </c>
      <c r="N213" s="91">
        <f t="shared" si="19"/>
        <v>1791000000</v>
      </c>
      <c r="P213" s="92">
        <f t="shared" si="20"/>
        <v>0.288169200264375</v>
      </c>
      <c r="Q213" s="93">
        <f t="shared" si="21"/>
        <v>0.118374091209518</v>
      </c>
    </row>
    <row r="214" spans="1:17">
      <c r="A214" t="s">
        <v>90</v>
      </c>
      <c r="B214" t="s">
        <v>20</v>
      </c>
      <c r="C214" s="86">
        <v>42188</v>
      </c>
      <c r="D214" s="87">
        <v>14572000000</v>
      </c>
      <c r="E214" s="87">
        <v>10351000000</v>
      </c>
      <c r="F214" s="88">
        <v>964000000</v>
      </c>
      <c r="G214" s="88">
        <v>1646000000</v>
      </c>
      <c r="H214" s="88">
        <v>0</v>
      </c>
      <c r="I214" t="s">
        <v>17</v>
      </c>
      <c r="J214" t="s">
        <v>80</v>
      </c>
      <c r="L214" s="91">
        <f t="shared" si="22"/>
        <v>4221000000</v>
      </c>
      <c r="M214" s="91">
        <f t="shared" si="18"/>
        <v>2610000000</v>
      </c>
      <c r="N214" s="91">
        <f t="shared" si="19"/>
        <v>1611000000</v>
      </c>
      <c r="P214" s="92">
        <f t="shared" si="20"/>
        <v>0.289665111172111</v>
      </c>
      <c r="Q214" s="93">
        <f t="shared" si="21"/>
        <v>0.110554488059292</v>
      </c>
    </row>
    <row r="215" spans="1:17">
      <c r="A215" t="s">
        <v>90</v>
      </c>
      <c r="B215" t="s">
        <v>21</v>
      </c>
      <c r="C215" s="86">
        <v>42552</v>
      </c>
      <c r="D215" s="87">
        <v>12994000000</v>
      </c>
      <c r="E215" s="87">
        <v>9559000000</v>
      </c>
      <c r="F215" s="88">
        <v>1342000000</v>
      </c>
      <c r="G215" s="88">
        <v>1627000000</v>
      </c>
      <c r="H215" s="88">
        <v>0</v>
      </c>
      <c r="I215" t="s">
        <v>17</v>
      </c>
      <c r="J215" t="s">
        <v>80</v>
      </c>
      <c r="L215" s="91">
        <f t="shared" si="22"/>
        <v>3435000000</v>
      </c>
      <c r="M215" s="91">
        <f t="shared" si="18"/>
        <v>2969000000</v>
      </c>
      <c r="N215" s="91">
        <f t="shared" si="19"/>
        <v>466000000</v>
      </c>
      <c r="P215" s="92">
        <f t="shared" si="20"/>
        <v>0.264352778205326</v>
      </c>
      <c r="Q215" s="93">
        <f t="shared" si="21"/>
        <v>0.035862705864245</v>
      </c>
    </row>
    <row r="216" spans="1:17">
      <c r="A216" t="s">
        <v>91</v>
      </c>
      <c r="B216" t="s">
        <v>16</v>
      </c>
      <c r="C216" s="86">
        <v>41274</v>
      </c>
      <c r="D216" s="87">
        <v>5664800000</v>
      </c>
      <c r="E216" s="87">
        <v>3194200000</v>
      </c>
      <c r="F216" s="88">
        <v>1140600000</v>
      </c>
      <c r="G216" s="88">
        <v>0</v>
      </c>
      <c r="H216" s="88">
        <v>0</v>
      </c>
      <c r="I216" t="s">
        <v>17</v>
      </c>
      <c r="J216" t="s">
        <v>30</v>
      </c>
      <c r="L216" s="91">
        <f t="shared" si="22"/>
        <v>2470600000</v>
      </c>
      <c r="M216" s="91">
        <f t="shared" si="18"/>
        <v>1140600000</v>
      </c>
      <c r="N216" s="91">
        <f t="shared" si="19"/>
        <v>1330000000</v>
      </c>
      <c r="P216" s="92">
        <f t="shared" si="20"/>
        <v>0.43613190227369</v>
      </c>
      <c r="Q216" s="93">
        <f t="shared" si="21"/>
        <v>0.234783222708657</v>
      </c>
    </row>
    <row r="217" spans="1:17">
      <c r="A217" t="s">
        <v>91</v>
      </c>
      <c r="B217" t="s">
        <v>19</v>
      </c>
      <c r="C217" s="86">
        <v>41639</v>
      </c>
      <c r="D217" s="87">
        <v>5542000000</v>
      </c>
      <c r="E217" s="87">
        <v>3235000000</v>
      </c>
      <c r="F217" s="88">
        <v>1199600000</v>
      </c>
      <c r="G217" s="88">
        <v>0</v>
      </c>
      <c r="H217" s="88">
        <v>0</v>
      </c>
      <c r="I217" t="s">
        <v>17</v>
      </c>
      <c r="J217" t="s">
        <v>30</v>
      </c>
      <c r="L217" s="91">
        <f t="shared" si="22"/>
        <v>2307000000</v>
      </c>
      <c r="M217" s="91">
        <f t="shared" si="18"/>
        <v>1199600000</v>
      </c>
      <c r="N217" s="91">
        <f t="shared" si="19"/>
        <v>1107400000</v>
      </c>
      <c r="P217" s="92">
        <f t="shared" si="20"/>
        <v>0.416275712739083</v>
      </c>
      <c r="Q217" s="93">
        <f t="shared" si="21"/>
        <v>0.199819559725731</v>
      </c>
    </row>
    <row r="218" spans="1:17">
      <c r="A218" t="s">
        <v>91</v>
      </c>
      <c r="B218" t="s">
        <v>20</v>
      </c>
      <c r="C218" s="86">
        <v>42004</v>
      </c>
      <c r="D218" s="87">
        <v>5607200000</v>
      </c>
      <c r="E218" s="87">
        <v>3297400000</v>
      </c>
      <c r="F218" s="88">
        <v>1169300000</v>
      </c>
      <c r="G218" s="88">
        <v>0</v>
      </c>
      <c r="H218" s="88">
        <v>0</v>
      </c>
      <c r="I218" t="s">
        <v>17</v>
      </c>
      <c r="J218" t="s">
        <v>30</v>
      </c>
      <c r="L218" s="91">
        <f t="shared" si="22"/>
        <v>2309800000</v>
      </c>
      <c r="M218" s="91">
        <f t="shared" si="18"/>
        <v>1169300000</v>
      </c>
      <c r="N218" s="91">
        <f t="shared" si="19"/>
        <v>1140500000</v>
      </c>
      <c r="P218" s="92">
        <f t="shared" si="20"/>
        <v>0.411934655443002</v>
      </c>
      <c r="Q218" s="93">
        <f t="shared" si="21"/>
        <v>0.203399201027251</v>
      </c>
    </row>
    <row r="219" spans="1:17">
      <c r="A219" t="s">
        <v>91</v>
      </c>
      <c r="B219" t="s">
        <v>21</v>
      </c>
      <c r="C219" s="86">
        <v>42369</v>
      </c>
      <c r="D219" s="87">
        <v>5483700000</v>
      </c>
      <c r="E219" s="87">
        <v>3199400000</v>
      </c>
      <c r="F219" s="88">
        <v>1174900000</v>
      </c>
      <c r="G219" s="88">
        <v>0</v>
      </c>
      <c r="H219" s="88">
        <v>0</v>
      </c>
      <c r="I219" t="s">
        <v>17</v>
      </c>
      <c r="J219" t="s">
        <v>30</v>
      </c>
      <c r="L219" s="91">
        <f t="shared" si="22"/>
        <v>2284300000</v>
      </c>
      <c r="M219" s="91">
        <f t="shared" si="18"/>
        <v>1174900000</v>
      </c>
      <c r="N219" s="91">
        <f t="shared" si="19"/>
        <v>1109400000</v>
      </c>
      <c r="P219" s="92">
        <f t="shared" si="20"/>
        <v>0.416561810456444</v>
      </c>
      <c r="Q219" s="93">
        <f t="shared" si="21"/>
        <v>0.202308660211171</v>
      </c>
    </row>
    <row r="220" spans="1:17">
      <c r="A220" t="s">
        <v>92</v>
      </c>
      <c r="B220" t="s">
        <v>16</v>
      </c>
      <c r="C220" s="86">
        <v>41363</v>
      </c>
      <c r="D220" s="87">
        <v>2168652000</v>
      </c>
      <c r="E220" s="88">
        <v>737206000</v>
      </c>
      <c r="F220" s="88">
        <v>365684000</v>
      </c>
      <c r="G220" s="88">
        <v>475522000</v>
      </c>
      <c r="H220" s="88">
        <v>9508000</v>
      </c>
      <c r="I220" t="s">
        <v>17</v>
      </c>
      <c r="J220" t="s">
        <v>25</v>
      </c>
      <c r="L220" s="91">
        <f t="shared" si="22"/>
        <v>1431446000</v>
      </c>
      <c r="M220" s="91">
        <f t="shared" si="18"/>
        <v>850714000</v>
      </c>
      <c r="N220" s="91">
        <f t="shared" si="19"/>
        <v>580732000</v>
      </c>
      <c r="P220" s="92">
        <f t="shared" si="20"/>
        <v>0.660062564210394</v>
      </c>
      <c r="Q220" s="93">
        <f t="shared" si="21"/>
        <v>0.267784780591815</v>
      </c>
    </row>
    <row r="221" spans="1:17">
      <c r="A221" t="s">
        <v>92</v>
      </c>
      <c r="B221" t="s">
        <v>19</v>
      </c>
      <c r="C221" s="86">
        <v>41727</v>
      </c>
      <c r="D221" s="87">
        <v>2382531000</v>
      </c>
      <c r="E221" s="88">
        <v>743253000</v>
      </c>
      <c r="F221" s="88">
        <v>378607000</v>
      </c>
      <c r="G221" s="88">
        <v>492447000</v>
      </c>
      <c r="H221" s="88">
        <v>9887000</v>
      </c>
      <c r="I221" t="s">
        <v>17</v>
      </c>
      <c r="J221" t="s">
        <v>25</v>
      </c>
      <c r="L221" s="91">
        <f t="shared" si="22"/>
        <v>1639278000</v>
      </c>
      <c r="M221" s="91">
        <f t="shared" si="18"/>
        <v>880941000</v>
      </c>
      <c r="N221" s="91">
        <f t="shared" si="19"/>
        <v>758337000</v>
      </c>
      <c r="P221" s="92">
        <f t="shared" si="20"/>
        <v>0.68804057533774</v>
      </c>
      <c r="Q221" s="93">
        <f t="shared" si="21"/>
        <v>0.31829050702803</v>
      </c>
    </row>
    <row r="222" spans="1:17">
      <c r="A222" t="s">
        <v>92</v>
      </c>
      <c r="B222" t="s">
        <v>20</v>
      </c>
      <c r="C222" s="86">
        <v>42091</v>
      </c>
      <c r="D222" s="87">
        <v>2377344000</v>
      </c>
      <c r="E222" s="88">
        <v>708823000</v>
      </c>
      <c r="F222" s="88">
        <v>353670000</v>
      </c>
      <c r="G222" s="88">
        <v>525745000</v>
      </c>
      <c r="H222" s="88">
        <v>9537000</v>
      </c>
      <c r="I222" t="s">
        <v>17</v>
      </c>
      <c r="J222" t="s">
        <v>25</v>
      </c>
      <c r="L222" s="91">
        <f t="shared" si="22"/>
        <v>1668521000</v>
      </c>
      <c r="M222" s="91">
        <f t="shared" si="18"/>
        <v>888952000</v>
      </c>
      <c r="N222" s="91">
        <f t="shared" si="19"/>
        <v>779569000</v>
      </c>
      <c r="P222" s="92">
        <f t="shared" si="20"/>
        <v>0.701842476309697</v>
      </c>
      <c r="Q222" s="93">
        <f t="shared" si="21"/>
        <v>0.327915943170193</v>
      </c>
    </row>
    <row r="223" spans="1:17">
      <c r="A223" t="s">
        <v>92</v>
      </c>
      <c r="B223" t="s">
        <v>21</v>
      </c>
      <c r="C223" s="86">
        <v>42462</v>
      </c>
      <c r="D223" s="87">
        <v>2213881000</v>
      </c>
      <c r="E223" s="88">
        <v>671907000</v>
      </c>
      <c r="F223" s="88">
        <v>331652000</v>
      </c>
      <c r="G223" s="88">
        <v>533891000</v>
      </c>
      <c r="H223" s="88">
        <v>6550000</v>
      </c>
      <c r="I223" t="s">
        <v>17</v>
      </c>
      <c r="J223" t="s">
        <v>25</v>
      </c>
      <c r="L223" s="91">
        <f t="shared" si="22"/>
        <v>1541974000</v>
      </c>
      <c r="M223" s="91">
        <f t="shared" si="18"/>
        <v>872093000</v>
      </c>
      <c r="N223" s="91">
        <f t="shared" si="19"/>
        <v>669881000</v>
      </c>
      <c r="P223" s="92">
        <f t="shared" si="20"/>
        <v>0.696502657550248</v>
      </c>
      <c r="Q223" s="93">
        <f t="shared" si="21"/>
        <v>0.302582207444754</v>
      </c>
    </row>
    <row r="224" spans="1:17">
      <c r="A224" t="s">
        <v>93</v>
      </c>
      <c r="B224" t="s">
        <v>16</v>
      </c>
      <c r="C224" s="86">
        <v>41274</v>
      </c>
      <c r="D224" s="87">
        <v>20421000000</v>
      </c>
      <c r="E224" s="87">
        <v>13634000000</v>
      </c>
      <c r="F224" s="87">
        <v>4398000000</v>
      </c>
      <c r="G224" s="88">
        <v>655000000</v>
      </c>
      <c r="H224" s="88">
        <v>301000000</v>
      </c>
      <c r="I224" t="s">
        <v>17</v>
      </c>
      <c r="J224" t="s">
        <v>42</v>
      </c>
      <c r="L224" s="91">
        <f t="shared" si="22"/>
        <v>6787000000</v>
      </c>
      <c r="M224" s="91">
        <f t="shared" si="18"/>
        <v>5354000000</v>
      </c>
      <c r="N224" s="91">
        <f t="shared" si="19"/>
        <v>1433000000</v>
      </c>
      <c r="P224" s="92">
        <f t="shared" si="20"/>
        <v>0.332353949365849</v>
      </c>
      <c r="Q224" s="93">
        <f t="shared" si="21"/>
        <v>0.070172861270261</v>
      </c>
    </row>
    <row r="225" spans="1:17">
      <c r="A225" t="s">
        <v>93</v>
      </c>
      <c r="B225" t="s">
        <v>19</v>
      </c>
      <c r="C225" s="86">
        <v>41639</v>
      </c>
      <c r="D225" s="87">
        <v>20006000000</v>
      </c>
      <c r="E225" s="87">
        <v>13521000000</v>
      </c>
      <c r="F225" s="87">
        <v>4219000000</v>
      </c>
      <c r="G225" s="88">
        <v>603000000</v>
      </c>
      <c r="H225" s="88">
        <v>305000000</v>
      </c>
      <c r="I225" t="s">
        <v>17</v>
      </c>
      <c r="J225" t="s">
        <v>42</v>
      </c>
      <c r="L225" s="91">
        <f t="shared" si="22"/>
        <v>6485000000</v>
      </c>
      <c r="M225" s="91">
        <f t="shared" si="18"/>
        <v>5127000000</v>
      </c>
      <c r="N225" s="91">
        <f t="shared" si="19"/>
        <v>1358000000</v>
      </c>
      <c r="P225" s="92">
        <f t="shared" si="20"/>
        <v>0.324152754173748</v>
      </c>
      <c r="Q225" s="93">
        <f t="shared" si="21"/>
        <v>0.0678796361091673</v>
      </c>
    </row>
    <row r="226" spans="1:17">
      <c r="A226" t="s">
        <v>93</v>
      </c>
      <c r="B226" t="s">
        <v>20</v>
      </c>
      <c r="C226" s="86">
        <v>42004</v>
      </c>
      <c r="D226" s="87">
        <v>19540000000</v>
      </c>
      <c r="E226" s="87">
        <v>13294000000</v>
      </c>
      <c r="F226" s="87">
        <v>4020000000</v>
      </c>
      <c r="G226" s="88">
        <v>577000000</v>
      </c>
      <c r="H226" s="88">
        <v>315000000</v>
      </c>
      <c r="I226" t="s">
        <v>17</v>
      </c>
      <c r="J226" t="s">
        <v>42</v>
      </c>
      <c r="L226" s="91">
        <f t="shared" si="22"/>
        <v>6246000000</v>
      </c>
      <c r="M226" s="91">
        <f t="shared" si="18"/>
        <v>4912000000</v>
      </c>
      <c r="N226" s="91">
        <f t="shared" si="19"/>
        <v>1334000000</v>
      </c>
      <c r="P226" s="92">
        <f t="shared" si="20"/>
        <v>0.319651995905834</v>
      </c>
      <c r="Q226" s="93">
        <f t="shared" si="21"/>
        <v>0.0682702149437052</v>
      </c>
    </row>
    <row r="227" spans="1:17">
      <c r="A227" t="s">
        <v>93</v>
      </c>
      <c r="B227" t="s">
        <v>21</v>
      </c>
      <c r="C227" s="86">
        <v>42369</v>
      </c>
      <c r="D227" s="87">
        <v>18045000000</v>
      </c>
      <c r="E227" s="87">
        <v>12782000000</v>
      </c>
      <c r="F227" s="87">
        <v>3792000000</v>
      </c>
      <c r="G227" s="88">
        <v>563000000</v>
      </c>
      <c r="H227" s="88">
        <v>310000000</v>
      </c>
      <c r="I227" t="s">
        <v>17</v>
      </c>
      <c r="J227" t="s">
        <v>42</v>
      </c>
      <c r="L227" s="91">
        <f t="shared" si="22"/>
        <v>5263000000</v>
      </c>
      <c r="M227" s="91">
        <f t="shared" si="18"/>
        <v>4665000000</v>
      </c>
      <c r="N227" s="91">
        <f t="shared" si="19"/>
        <v>598000000</v>
      </c>
      <c r="P227" s="92">
        <f t="shared" si="20"/>
        <v>0.291659739540039</v>
      </c>
      <c r="Q227" s="93">
        <f t="shared" si="21"/>
        <v>0.0331393737877528</v>
      </c>
    </row>
    <row r="228" spans="1:17">
      <c r="A228" t="s">
        <v>94</v>
      </c>
      <c r="B228" t="s">
        <v>16</v>
      </c>
      <c r="C228" s="86">
        <v>41274</v>
      </c>
      <c r="D228" s="87">
        <v>4986566000</v>
      </c>
      <c r="E228" s="88">
        <v>1620566000</v>
      </c>
      <c r="F228" s="88">
        <v>1641819000</v>
      </c>
      <c r="G228" s="88">
        <v>885824000</v>
      </c>
      <c r="H228" s="88">
        <v>35819000</v>
      </c>
      <c r="I228" t="s">
        <v>17</v>
      </c>
      <c r="J228" t="s">
        <v>30</v>
      </c>
      <c r="L228" s="91">
        <f t="shared" si="22"/>
        <v>3366000000</v>
      </c>
      <c r="M228" s="91">
        <f t="shared" si="18"/>
        <v>2563462000</v>
      </c>
      <c r="N228" s="91">
        <f t="shared" si="19"/>
        <v>802538000</v>
      </c>
      <c r="P228" s="92">
        <f t="shared" si="20"/>
        <v>0.675013626611981</v>
      </c>
      <c r="Q228" s="93">
        <f t="shared" si="21"/>
        <v>0.160940013628617</v>
      </c>
    </row>
    <row r="229" spans="1:17">
      <c r="A229" t="s">
        <v>94</v>
      </c>
      <c r="B229" t="s">
        <v>19</v>
      </c>
      <c r="C229" s="86">
        <v>41639</v>
      </c>
      <c r="D229" s="87">
        <v>4680380000</v>
      </c>
      <c r="E229" s="88">
        <v>1349380000</v>
      </c>
      <c r="F229" s="88">
        <v>1751275000</v>
      </c>
      <c r="G229" s="88">
        <v>957587000</v>
      </c>
      <c r="H229" s="88">
        <v>44841000</v>
      </c>
      <c r="I229" t="s">
        <v>17</v>
      </c>
      <c r="J229" t="s">
        <v>30</v>
      </c>
      <c r="L229" s="91">
        <f t="shared" si="22"/>
        <v>3331000000</v>
      </c>
      <c r="M229" s="91">
        <f t="shared" si="18"/>
        <v>2753703000</v>
      </c>
      <c r="N229" s="91">
        <f t="shared" si="19"/>
        <v>577297000</v>
      </c>
      <c r="P229" s="92">
        <f t="shared" si="20"/>
        <v>0.711694349604092</v>
      </c>
      <c r="Q229" s="93">
        <f t="shared" si="21"/>
        <v>0.123344044714318</v>
      </c>
    </row>
    <row r="230" spans="1:17">
      <c r="A230" t="s">
        <v>94</v>
      </c>
      <c r="B230" t="s">
        <v>20</v>
      </c>
      <c r="C230" s="86">
        <v>42004</v>
      </c>
      <c r="D230" s="87">
        <v>4618133000</v>
      </c>
      <c r="E230" s="88">
        <v>1387375000</v>
      </c>
      <c r="F230" s="88">
        <v>1770710000</v>
      </c>
      <c r="G230" s="88">
        <v>1156386000</v>
      </c>
      <c r="H230" s="88">
        <v>66750000</v>
      </c>
      <c r="I230" t="s">
        <v>17</v>
      </c>
      <c r="J230" t="s">
        <v>30</v>
      </c>
      <c r="L230" s="91">
        <f t="shared" si="22"/>
        <v>3230758000</v>
      </c>
      <c r="M230" s="91">
        <f t="shared" si="18"/>
        <v>2993846000</v>
      </c>
      <c r="N230" s="91">
        <f t="shared" si="19"/>
        <v>236912000</v>
      </c>
      <c r="P230" s="92">
        <f t="shared" si="20"/>
        <v>0.699580977854038</v>
      </c>
      <c r="Q230" s="93">
        <f t="shared" si="21"/>
        <v>0.0513003848091859</v>
      </c>
    </row>
    <row r="231" spans="1:17">
      <c r="A231" t="s">
        <v>94</v>
      </c>
      <c r="B231" t="s">
        <v>21</v>
      </c>
      <c r="C231" s="86">
        <v>42369</v>
      </c>
      <c r="D231" s="87">
        <v>4968301000</v>
      </c>
      <c r="E231" s="88">
        <v>2077748000</v>
      </c>
      <c r="F231" s="88">
        <v>1768522000</v>
      </c>
      <c r="G231" s="88">
        <v>1177923000</v>
      </c>
      <c r="H231" s="88">
        <v>79042000</v>
      </c>
      <c r="I231" t="s">
        <v>17</v>
      </c>
      <c r="J231" t="s">
        <v>30</v>
      </c>
      <c r="L231" s="91">
        <f t="shared" si="22"/>
        <v>2890553000</v>
      </c>
      <c r="M231" s="91">
        <f t="shared" si="18"/>
        <v>3025487000</v>
      </c>
      <c r="N231" s="91">
        <f t="shared" si="19"/>
        <v>-134934000</v>
      </c>
      <c r="P231" s="92">
        <f t="shared" si="20"/>
        <v>0.581799089869958</v>
      </c>
      <c r="Q231" s="93">
        <f t="shared" si="21"/>
        <v>-0.0271589825173636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opLeftCell="A2" workbookViewId="0">
      <selection activeCell="O34" sqref="O34"/>
    </sheetView>
  </sheetViews>
  <sheetFormatPr defaultColWidth="14.4285714285714" defaultRowHeight="15" customHeight="1"/>
  <cols>
    <col min="1" max="1" width="14.4285714285714" style="1"/>
    <col min="2" max="2" width="20.8571428571429" style="1" customWidth="1"/>
    <col min="3" max="3" width="28" style="1" customWidth="1"/>
    <col min="4" max="4" width="14.4285714285714" style="1"/>
    <col min="5" max="5" width="21.4285714285714" style="1" customWidth="1"/>
    <col min="6" max="6" width="23" style="1" customWidth="1"/>
    <col min="7" max="16384" width="14.4285714285714" style="1"/>
  </cols>
  <sheetData>
    <row r="1" s="1" customFormat="1" customHeight="1" spans="1:26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="1" customFormat="1" customHeight="1" spans="1:26">
      <c r="A2" s="73"/>
      <c r="B2" s="73"/>
      <c r="C2" s="74" t="s">
        <v>95</v>
      </c>
      <c r="D2" s="75"/>
      <c r="E2" s="75"/>
      <c r="F2" s="75"/>
      <c r="G2" s="75"/>
      <c r="H2" s="75"/>
      <c r="I2" s="8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="1" customFormat="1" customHeight="1" spans="1:26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="1" customFormat="1" customHeight="1" spans="1:26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="1" customFormat="1" customHeight="1" spans="1:26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="1" customFormat="1" customHeight="1" spans="1:26">
      <c r="A6" s="73"/>
      <c r="B6" s="76" t="s">
        <v>96</v>
      </c>
      <c r="C6" s="76" t="s">
        <v>97</v>
      </c>
      <c r="D6" s="77"/>
      <c r="E6" s="77"/>
      <c r="F6" s="77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="1" customFormat="1" customHeight="1" spans="1:26">
      <c r="A7" s="73"/>
      <c r="B7" s="78">
        <v>4475000000</v>
      </c>
      <c r="C7" s="78">
        <v>6041000000</v>
      </c>
      <c r="D7" s="77"/>
      <c r="E7" s="79" t="s">
        <v>98</v>
      </c>
      <c r="F7" s="80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="1" customFormat="1" customHeight="1" spans="1:26">
      <c r="A8" s="73"/>
      <c r="B8" s="78">
        <v>826631000</v>
      </c>
      <c r="C8" s="78">
        <v>844353000</v>
      </c>
      <c r="D8" s="77"/>
      <c r="E8" s="81" t="s">
        <v>99</v>
      </c>
      <c r="F8" s="82">
        <f>AVERAGE(B7:B64)</f>
        <v>1239305034.48276</v>
      </c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="1" customFormat="1" customHeight="1" spans="1:26">
      <c r="A9" s="73"/>
      <c r="B9" s="78">
        <v>513035000</v>
      </c>
      <c r="C9" s="78">
        <v>559686000</v>
      </c>
      <c r="D9" s="77"/>
      <c r="E9" s="81" t="s">
        <v>100</v>
      </c>
      <c r="F9" s="82">
        <f>MEDIAN(B7:B64)</f>
        <v>553169000</v>
      </c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="1" customFormat="1" customHeight="1" spans="1:26">
      <c r="A10" s="73"/>
      <c r="B10" s="78">
        <v>0</v>
      </c>
      <c r="C10" s="78">
        <v>0</v>
      </c>
      <c r="D10" s="77"/>
      <c r="E10" s="81" t="s">
        <v>101</v>
      </c>
      <c r="F10" s="82">
        <f>STDEV(B7:B64)</f>
        <v>2221113617.9334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="1" customFormat="1" customHeight="1" spans="1:26">
      <c r="A11" s="73"/>
      <c r="B11" s="78">
        <v>600000000</v>
      </c>
      <c r="C11" s="78">
        <v>611100000</v>
      </c>
      <c r="D11" s="77"/>
      <c r="E11" s="81" t="s">
        <v>102</v>
      </c>
      <c r="F11" s="82">
        <f>F12-F15</f>
        <v>10611000000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="1" customFormat="1" customHeight="1" spans="1:26">
      <c r="A12" s="73"/>
      <c r="B12" s="78">
        <v>74744000</v>
      </c>
      <c r="C12" s="78">
        <v>93879000</v>
      </c>
      <c r="D12" s="77"/>
      <c r="E12" s="81" t="s">
        <v>103</v>
      </c>
      <c r="F12" s="82">
        <f>MAX(B7:B64)</f>
        <v>10611000000</v>
      </c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="1" customFormat="1" customHeight="1" spans="1:26">
      <c r="A13" s="73"/>
      <c r="B13" s="78">
        <v>1320000000</v>
      </c>
      <c r="C13" s="78">
        <v>1428000000</v>
      </c>
      <c r="D13" s="77"/>
      <c r="E13" s="81" t="s">
        <v>104</v>
      </c>
      <c r="F13" s="82">
        <f>COUNT(B7:B64)</f>
        <v>58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="1" customFormat="1" customHeight="1" spans="1:26">
      <c r="A14" s="73"/>
      <c r="B14" s="78">
        <v>0</v>
      </c>
      <c r="C14" s="78">
        <v>0</v>
      </c>
      <c r="D14" s="77"/>
      <c r="E14" s="81" t="s">
        <v>105</v>
      </c>
      <c r="F14" s="82">
        <f>MODE(B7:B64)</f>
        <v>0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="1" customFormat="1" customHeight="1" spans="1:26">
      <c r="A15" s="73"/>
      <c r="B15" s="78">
        <v>604000000</v>
      </c>
      <c r="C15" s="78">
        <v>584000000</v>
      </c>
      <c r="D15" s="77"/>
      <c r="E15" s="81" t="s">
        <v>106</v>
      </c>
      <c r="F15" s="82">
        <f>MIN(B7:B64)</f>
        <v>0</v>
      </c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="1" customFormat="1" customHeight="1" spans="1:26">
      <c r="A16" s="73"/>
      <c r="B16" s="78">
        <v>1049000000</v>
      </c>
      <c r="C16" s="78">
        <v>2674000000</v>
      </c>
      <c r="D16" s="77"/>
      <c r="E16" s="81" t="s">
        <v>107</v>
      </c>
      <c r="F16" s="82">
        <f>SUM(B7:B64)</f>
        <v>71879692000</v>
      </c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="1" customFormat="1" customHeight="1" spans="1:26">
      <c r="A17" s="73"/>
      <c r="B17" s="78">
        <v>429479000</v>
      </c>
      <c r="C17" s="78">
        <v>623798000</v>
      </c>
      <c r="D17" s="77"/>
      <c r="E17" s="77"/>
      <c r="F17" s="77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="1" customFormat="1" customHeight="1" spans="1:26">
      <c r="A18" s="73"/>
      <c r="B18" s="78">
        <v>5942000000</v>
      </c>
      <c r="C18" s="78">
        <v>6294000000</v>
      </c>
      <c r="D18" s="77"/>
      <c r="E18" s="77"/>
      <c r="F18" s="77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="1" customFormat="1" customHeight="1" spans="1:26">
      <c r="A19" s="73"/>
      <c r="B19" s="78">
        <v>0</v>
      </c>
      <c r="C19" s="78">
        <v>0</v>
      </c>
      <c r="D19" s="77"/>
      <c r="E19" s="77"/>
      <c r="F19" s="77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s="1" customFormat="1" customHeight="1" spans="1:26">
      <c r="A20" s="73"/>
      <c r="B20" s="78">
        <v>0</v>
      </c>
      <c r="C20" s="78">
        <v>0</v>
      </c>
      <c r="D20" s="77"/>
      <c r="E20" s="77"/>
      <c r="F20" s="77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="1" customFormat="1" customHeight="1" spans="1:26">
      <c r="A21" s="73"/>
      <c r="B21" s="78">
        <v>516338000</v>
      </c>
      <c r="C21" s="78">
        <v>553817000</v>
      </c>
      <c r="D21" s="77"/>
      <c r="E21" s="77"/>
      <c r="F21" s="77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="1" customFormat="1" customHeight="1" spans="1:26">
      <c r="A22" s="73"/>
      <c r="B22" s="78">
        <v>1153000000</v>
      </c>
      <c r="C22" s="78">
        <v>1125000000</v>
      </c>
      <c r="D22" s="77"/>
      <c r="E22" s="77"/>
      <c r="F22" s="77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s="1" customFormat="1" customHeight="1" spans="1:26">
      <c r="A23" s="73"/>
      <c r="B23" s="78">
        <v>915000000</v>
      </c>
      <c r="C23" s="78">
        <v>983000000</v>
      </c>
      <c r="D23" s="77"/>
      <c r="E23" s="77"/>
      <c r="F23" s="77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="1" customFormat="1" customHeight="1" spans="1:26">
      <c r="A24" s="73"/>
      <c r="B24" s="78">
        <v>1415000000</v>
      </c>
      <c r="C24" s="78">
        <v>2666000000</v>
      </c>
      <c r="D24" s="77"/>
      <c r="E24" s="79" t="s">
        <v>108</v>
      </c>
      <c r="F24" s="80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="1" customFormat="1" customHeight="1" spans="1:26">
      <c r="A25" s="73"/>
      <c r="B25" s="78">
        <v>209614000</v>
      </c>
      <c r="C25" s="78">
        <v>263792000</v>
      </c>
      <c r="D25" s="77"/>
      <c r="E25" s="81" t="s">
        <v>99</v>
      </c>
      <c r="F25" s="82">
        <f>AVERAGE(C7:C64)</f>
        <v>1351597362.06897</v>
      </c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="1" customFormat="1" customHeight="1" spans="1:26">
      <c r="A26" s="73"/>
      <c r="B26" s="78">
        <v>0</v>
      </c>
      <c r="C26" s="78">
        <v>0</v>
      </c>
      <c r="D26" s="77"/>
      <c r="E26" s="81" t="s">
        <v>100</v>
      </c>
      <c r="F26" s="82">
        <f>MEDIAN(C7:C64)</f>
        <v>583500000</v>
      </c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s="1" customFormat="1" customHeight="1" spans="1:26">
      <c r="A27" s="73"/>
      <c r="B27" s="78">
        <v>0</v>
      </c>
      <c r="C27" s="78">
        <v>0</v>
      </c>
      <c r="D27" s="77"/>
      <c r="E27" s="81" t="s">
        <v>101</v>
      </c>
      <c r="F27" s="82">
        <f>STDEV(C20:C77)</f>
        <v>2512799081.46574</v>
      </c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s="1" customFormat="1" customHeight="1" spans="1:26">
      <c r="A28" s="73"/>
      <c r="B28" s="78">
        <v>137354000</v>
      </c>
      <c r="C28" s="78">
        <v>147696000</v>
      </c>
      <c r="D28" s="77"/>
      <c r="E28" s="81" t="s">
        <v>102</v>
      </c>
      <c r="F28" s="82">
        <f>F29-F32</f>
        <v>11537000000</v>
      </c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s="1" customFormat="1" customHeight="1" spans="1:26">
      <c r="A29" s="73"/>
      <c r="B29" s="78">
        <v>132460000</v>
      </c>
      <c r="C29" s="78">
        <v>134300000</v>
      </c>
      <c r="D29" s="77"/>
      <c r="E29" s="81" t="s">
        <v>103</v>
      </c>
      <c r="F29" s="82">
        <f>MAX(C20:C77)</f>
        <v>11537000000</v>
      </c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="1" customFormat="1" customHeight="1" spans="1:26">
      <c r="A30" s="73"/>
      <c r="B30" s="78">
        <v>710000000</v>
      </c>
      <c r="C30" s="78">
        <v>815000000</v>
      </c>
      <c r="D30" s="77"/>
      <c r="E30" s="81" t="s">
        <v>104</v>
      </c>
      <c r="F30" s="82">
        <f>COUNT(C7:C77)</f>
        <v>58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="1" customFormat="1" customHeight="1" spans="1:26">
      <c r="A31" s="73"/>
      <c r="B31" s="78">
        <v>0</v>
      </c>
      <c r="C31" s="78">
        <v>0</v>
      </c>
      <c r="D31" s="77"/>
      <c r="E31" s="81" t="s">
        <v>105</v>
      </c>
      <c r="F31" s="82">
        <f>MODE(C7:C64)</f>
        <v>0</v>
      </c>
      <c r="G31" s="8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="1" customFormat="1" customHeight="1" spans="1:26">
      <c r="A32" s="73"/>
      <c r="B32" s="78">
        <v>3135000000</v>
      </c>
      <c r="C32" s="78">
        <v>1298000000</v>
      </c>
      <c r="D32" s="77"/>
      <c r="E32" s="81" t="s">
        <v>106</v>
      </c>
      <c r="F32" s="82">
        <f>MIN(C20:C77)</f>
        <v>0</v>
      </c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="1" customFormat="1" customHeight="1" spans="1:26">
      <c r="A33" s="73"/>
      <c r="B33" s="78">
        <v>0</v>
      </c>
      <c r="C33" s="78">
        <v>0</v>
      </c>
      <c r="D33" s="77"/>
      <c r="E33" s="81" t="s">
        <v>107</v>
      </c>
      <c r="F33" s="82">
        <f>SUM(C7:C64)</f>
        <v>78392647000</v>
      </c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="1" customFormat="1" customHeight="1" spans="1:26">
      <c r="A34" s="73"/>
      <c r="B34" s="78">
        <v>5816000000</v>
      </c>
      <c r="C34" s="78">
        <v>5743000000</v>
      </c>
      <c r="D34" s="77"/>
      <c r="E34" s="77"/>
      <c r="F34" s="77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="1" customFormat="1" customHeight="1" spans="1:26">
      <c r="A35" s="73"/>
      <c r="B35" s="78">
        <v>10611000000</v>
      </c>
      <c r="C35" s="78">
        <v>11537000000</v>
      </c>
      <c r="D35" s="77"/>
      <c r="E35" s="77"/>
      <c r="F35" s="77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s="1" customFormat="1" customHeight="1" spans="1:26">
      <c r="A36" s="73"/>
      <c r="B36" s="78">
        <v>647000000</v>
      </c>
      <c r="C36" s="78">
        <v>714000000</v>
      </c>
      <c r="D36" s="77"/>
      <c r="E36" s="77"/>
      <c r="F36" s="77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="1" customFormat="1" customHeight="1" spans="1:26">
      <c r="A37" s="73"/>
      <c r="B37" s="78">
        <v>1101600000</v>
      </c>
      <c r="C37" s="78">
        <v>1043200000</v>
      </c>
      <c r="D37" s="77"/>
      <c r="E37" s="77"/>
      <c r="F37" s="77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="1" customFormat="1" customHeight="1" spans="1:26">
      <c r="A38" s="73"/>
      <c r="B38" s="78">
        <v>487832000</v>
      </c>
      <c r="C38" s="78">
        <v>539469000</v>
      </c>
      <c r="D38" s="77"/>
      <c r="E38" s="77"/>
      <c r="F38" s="77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="1" customFormat="1" customHeight="1" spans="1:26">
      <c r="A39" s="73"/>
      <c r="B39" s="78">
        <v>235184000</v>
      </c>
      <c r="C39" s="78">
        <v>250434000</v>
      </c>
      <c r="D39" s="77"/>
      <c r="E39" s="77"/>
      <c r="F39" s="77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s="1" customFormat="1" customHeight="1" spans="1:26">
      <c r="A40" s="73"/>
      <c r="B40" s="78">
        <v>683688000</v>
      </c>
      <c r="C40" s="78">
        <v>716471000</v>
      </c>
      <c r="D40" s="77"/>
      <c r="E40" s="77"/>
      <c r="F40" s="77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s="1" customFormat="1" customHeight="1" spans="1:26">
      <c r="A41" s="73"/>
      <c r="B41" s="78">
        <v>0</v>
      </c>
      <c r="C41" s="78">
        <v>0</v>
      </c>
      <c r="D41" s="77"/>
      <c r="E41" s="77"/>
      <c r="F41" s="77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="1" customFormat="1" customHeight="1" spans="1:26">
      <c r="A42" s="73"/>
      <c r="B42" s="78">
        <v>254723000</v>
      </c>
      <c r="C42" s="78">
        <v>305043000</v>
      </c>
      <c r="D42" s="77"/>
      <c r="E42" s="77"/>
      <c r="F42" s="77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="1" customFormat="1" customHeight="1" spans="1:26">
      <c r="A43" s="73"/>
      <c r="B43" s="78">
        <v>10411000000</v>
      </c>
      <c r="C43" s="78">
        <v>11381000000</v>
      </c>
      <c r="D43" s="77"/>
      <c r="E43" s="77"/>
      <c r="F43" s="77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="1" customFormat="1" customHeight="1" spans="1:26">
      <c r="A44" s="73"/>
      <c r="B44" s="78">
        <v>931000000</v>
      </c>
      <c r="C44" s="78">
        <v>1371000000</v>
      </c>
      <c r="D44" s="77"/>
      <c r="E44" s="77"/>
      <c r="F44" s="77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="1" customFormat="1" customHeight="1" spans="1:26">
      <c r="A45" s="73"/>
      <c r="B45" s="78">
        <v>378769000</v>
      </c>
      <c r="C45" s="78">
        <v>472321000</v>
      </c>
      <c r="D45" s="77"/>
      <c r="E45" s="77"/>
      <c r="F45" s="77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="1" customFormat="1" customHeight="1" spans="1:26">
      <c r="A46" s="73"/>
      <c r="B46" s="78">
        <v>904200000</v>
      </c>
      <c r="C46" s="78">
        <v>918000000</v>
      </c>
      <c r="D46" s="77"/>
      <c r="E46" s="77"/>
      <c r="F46" s="77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="1" customFormat="1" customHeight="1" spans="1:26">
      <c r="A47" s="73"/>
      <c r="B47" s="78">
        <v>1147282000</v>
      </c>
      <c r="C47" s="78">
        <v>1336000000</v>
      </c>
      <c r="D47" s="77"/>
      <c r="E47" s="77"/>
      <c r="F47" s="77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="1" customFormat="1" customHeight="1" spans="1:26">
      <c r="A48" s="73"/>
      <c r="B48" s="78">
        <v>4967000000</v>
      </c>
      <c r="C48" s="78">
        <v>5477000000</v>
      </c>
      <c r="D48" s="77"/>
      <c r="E48" s="77"/>
      <c r="F48" s="77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="1" customFormat="1" customHeight="1" spans="1:26">
      <c r="A49" s="73"/>
      <c r="B49" s="78">
        <v>197269000</v>
      </c>
      <c r="C49" s="78">
        <v>257494000</v>
      </c>
      <c r="D49" s="77"/>
      <c r="E49" s="77"/>
      <c r="F49" s="77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="1" customFormat="1" customHeight="1" spans="1:26">
      <c r="A50" s="73"/>
      <c r="B50" s="78">
        <v>263150000</v>
      </c>
      <c r="C50" s="78">
        <v>317263000</v>
      </c>
      <c r="D50" s="77"/>
      <c r="E50" s="77"/>
      <c r="F50" s="77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="1" customFormat="1" customHeight="1" spans="1:26">
      <c r="A51" s="73"/>
      <c r="B51" s="78">
        <v>1133000000</v>
      </c>
      <c r="C51" s="78">
        <v>1226000000</v>
      </c>
      <c r="D51" s="77"/>
      <c r="E51" s="77"/>
      <c r="F51" s="77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="1" customFormat="1" customHeight="1" spans="1:26">
      <c r="A52" s="73"/>
      <c r="B52" s="78">
        <v>226300000</v>
      </c>
      <c r="C52" s="78">
        <v>252200000</v>
      </c>
      <c r="D52" s="77"/>
      <c r="E52" s="77"/>
      <c r="F52" s="77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="1" customFormat="1" customHeight="1" spans="1:26">
      <c r="A53" s="73"/>
      <c r="B53" s="78">
        <v>1026000000</v>
      </c>
      <c r="C53" s="78">
        <v>722000000</v>
      </c>
      <c r="D53" s="77"/>
      <c r="E53" s="77"/>
      <c r="F53" s="77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="1" customFormat="1" customHeight="1" spans="1:26">
      <c r="A54" s="73"/>
      <c r="B54" s="78">
        <v>183000000</v>
      </c>
      <c r="C54" s="78">
        <v>184000000</v>
      </c>
      <c r="D54" s="77"/>
      <c r="E54" s="77"/>
      <c r="F54" s="77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="1" customFormat="1" customHeight="1" spans="1:26">
      <c r="A55" s="73"/>
      <c r="B55" s="78">
        <v>590000000</v>
      </c>
      <c r="C55" s="78">
        <v>583000000</v>
      </c>
      <c r="D55" s="77"/>
      <c r="E55" s="77"/>
      <c r="F55" s="77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="1" customFormat="1" customHeight="1" spans="1:26">
      <c r="A56" s="73"/>
      <c r="B56" s="78">
        <v>0</v>
      </c>
      <c r="C56" s="78">
        <v>0</v>
      </c>
      <c r="D56" s="77"/>
      <c r="E56" s="77"/>
      <c r="F56" s="77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="1" customFormat="1" customHeight="1" spans="1:26">
      <c r="A57" s="73"/>
      <c r="B57" s="78">
        <v>1877000000</v>
      </c>
      <c r="C57" s="78">
        <v>1522000000</v>
      </c>
      <c r="D57" s="77"/>
      <c r="E57" s="77"/>
      <c r="F57" s="77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="1" customFormat="1" customHeight="1" spans="1:26">
      <c r="A58" s="73"/>
      <c r="B58" s="78">
        <v>0</v>
      </c>
      <c r="C58" s="78">
        <v>0</v>
      </c>
      <c r="D58" s="77"/>
      <c r="E58" s="77"/>
      <c r="F58" s="77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s="1" customFormat="1" customHeight="1" spans="1:26">
      <c r="A59" s="73"/>
      <c r="B59" s="78">
        <v>61694000</v>
      </c>
      <c r="C59" s="78">
        <v>70297000</v>
      </c>
      <c r="D59" s="77"/>
      <c r="E59" s="77"/>
      <c r="F59" s="77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s="1" customFormat="1" customHeight="1" spans="1:26">
      <c r="A60" s="73"/>
      <c r="B60" s="78">
        <v>1572000000</v>
      </c>
      <c r="C60" s="78">
        <v>1661000000</v>
      </c>
      <c r="D60" s="77"/>
      <c r="E60" s="77"/>
      <c r="F60" s="77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s="1" customFormat="1" customHeight="1" spans="1:26">
      <c r="A61" s="73"/>
      <c r="B61" s="78">
        <v>0</v>
      </c>
      <c r="C61" s="78">
        <v>0</v>
      </c>
      <c r="D61" s="77"/>
      <c r="E61" s="77"/>
      <c r="F61" s="77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="1" customFormat="1" customHeight="1" spans="1:26">
      <c r="A62" s="73"/>
      <c r="B62" s="78">
        <v>475522000</v>
      </c>
      <c r="C62" s="78">
        <v>492447000</v>
      </c>
      <c r="D62" s="77"/>
      <c r="E62" s="77"/>
      <c r="F62" s="77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s="1" customFormat="1" customHeight="1" spans="1:26">
      <c r="A63" s="73"/>
      <c r="B63" s="78">
        <v>655000000</v>
      </c>
      <c r="C63" s="78">
        <v>603000000</v>
      </c>
      <c r="D63" s="77"/>
      <c r="E63" s="77"/>
      <c r="F63" s="77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s="1" customFormat="1" customHeight="1" spans="1:26">
      <c r="A64" s="73"/>
      <c r="B64" s="78">
        <v>885824000</v>
      </c>
      <c r="C64" s="78">
        <v>957587000</v>
      </c>
      <c r="D64" s="77"/>
      <c r="E64" s="77"/>
      <c r="F64" s="77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s="1" customFormat="1" customHeight="1" spans="1:26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="1" customFormat="1" customHeight="1" spans="1:26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s="1" customFormat="1" customHeight="1" spans="1:26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s="1" customFormat="1" customHeight="1" spans="1:26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s="1" customFormat="1" customHeight="1" spans="1:26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s="1" customFormat="1" customHeight="1" spans="1:26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="1" customFormat="1" customHeight="1" spans="1:26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s="1" customFormat="1" customHeight="1" spans="1:26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s="1" customFormat="1" customHeight="1" spans="1:26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s="1" customFormat="1" customHeight="1" spans="1:26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s="1" customFormat="1" customHeight="1" spans="1:26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s="1" customFormat="1" customHeight="1" spans="1:26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s="1" customFormat="1" customHeight="1" spans="1:26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s="1" customFormat="1" customHeight="1" spans="1:26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s="1" customFormat="1" customHeight="1" spans="1:26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s="1" customFormat="1" customHeight="1" spans="1:26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s="1" customFormat="1" customHeight="1" spans="1:26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s="1" customFormat="1" customHeight="1" spans="1:26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s="1" customFormat="1" customHeight="1" spans="1:26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s="1" customFormat="1" customHeight="1" spans="1:26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s="1" customFormat="1" customHeight="1" spans="1:26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s="1" customFormat="1" customHeight="1" spans="1:26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s="1" customFormat="1" customHeight="1" spans="1:26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s="1" customFormat="1" customHeight="1" spans="1:26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="1" customFormat="1" customHeight="1" spans="1:26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s="1" customFormat="1" customHeight="1" spans="1:26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s="1" customFormat="1" customHeight="1" spans="1:26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="1" customFormat="1" customHeight="1" spans="1:26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s="1" customFormat="1" customHeight="1" spans="1:26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s="1" customFormat="1" customHeight="1" spans="1:26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s="1" customFormat="1" customHeight="1" spans="1:26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s="1" customFormat="1" customHeight="1" spans="1:26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s="1" customFormat="1" customHeight="1" spans="1:26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s="1" customFormat="1" customHeight="1" spans="1:26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s="1" customFormat="1" customHeight="1" spans="1:26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s="1" customFormat="1" customHeight="1" spans="1:26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s="1" customFormat="1" customHeight="1" spans="1:26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s="1" customFormat="1" customHeight="1" spans="1:26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s="1" customFormat="1" customHeight="1" spans="1:26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s="1" customFormat="1" customHeight="1" spans="1:26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s="1" customFormat="1" customHeight="1" spans="1:26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s="1" customFormat="1" customHeight="1" spans="1:26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s="1" customFormat="1" customHeight="1" spans="1:26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s="1" customFormat="1" customHeight="1" spans="1:26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s="1" customFormat="1" customHeight="1" spans="1:26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s="1" customFormat="1" customHeight="1" spans="1:26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s="1" customFormat="1" customHeight="1" spans="1:26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s="1" customFormat="1" customHeight="1" spans="1:26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s="1" customFormat="1" customHeight="1" spans="1:26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s="1" customFormat="1" customHeight="1" spans="1:26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s="1" customFormat="1" customHeight="1" spans="1:26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s="1" customFormat="1" customHeight="1" spans="1:26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s="1" customFormat="1" customHeight="1" spans="1:26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s="1" customFormat="1" customHeight="1" spans="1:26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s="1" customFormat="1" customHeight="1" spans="1:26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s="1" customFormat="1" customHeight="1" spans="1:26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s="1" customFormat="1" customHeight="1" spans="1:26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="1" customFormat="1" customHeight="1" spans="1:26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s="1" customFormat="1" customHeight="1" spans="1:26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s="1" customFormat="1" customHeight="1" spans="1:26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="1" customFormat="1" customHeight="1" spans="1:26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s="1" customFormat="1" customHeight="1" spans="1:26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s="1" customFormat="1" customHeight="1" spans="1:26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="1" customFormat="1" customHeight="1" spans="1:26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="1" customFormat="1" customHeight="1" spans="1:26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="1" customFormat="1" customHeight="1" spans="1:26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="1" customFormat="1" customHeight="1" spans="1:26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s="1" customFormat="1" customHeight="1" spans="1:26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s="1" customFormat="1" customHeight="1" spans="1:26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s="1" customFormat="1" customHeight="1" spans="1:26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s="1" customFormat="1" customHeight="1" spans="1:26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s="1" customFormat="1" customHeight="1" spans="1:26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s="1" customFormat="1" customHeight="1" spans="1:26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s="1" customFormat="1" customHeight="1" spans="1:26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s="1" customFormat="1" customHeight="1" spans="1:26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s="1" customFormat="1" customHeight="1" spans="1:26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s="1" customFormat="1" customHeight="1" spans="1:26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s="1" customFormat="1" customHeight="1" spans="1:26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s="1" customFormat="1" customHeight="1" spans="1:26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s="1" customFormat="1" customHeight="1" spans="1:26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s="1" customFormat="1" customHeight="1" spans="1:26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s="1" customFormat="1" customHeight="1" spans="1:26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s="1" customFormat="1" customHeight="1" spans="1:26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s="1" customFormat="1" customHeight="1" spans="1:26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s="1" customFormat="1" customHeight="1" spans="1:26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s="1" customFormat="1" customHeight="1" spans="1:26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s="1" customFormat="1" customHeight="1" spans="1:26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s="1" customFormat="1" customHeight="1" spans="1:26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s="1" customFormat="1" customHeight="1" spans="1:26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s="1" customFormat="1" customHeight="1" spans="1:26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s="1" customFormat="1" customHeight="1" spans="1:26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s="1" customFormat="1" customHeight="1" spans="1:26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s="1" customFormat="1" customHeight="1" spans="1:26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s="1" customFormat="1" customHeight="1" spans="1:26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s="1" customFormat="1" customHeight="1" spans="1:26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s="1" customFormat="1" customHeight="1" spans="1:26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s="1" customFormat="1" customHeight="1" spans="1:26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s="1" customFormat="1" customHeight="1" spans="1:26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s="1" customFormat="1" customHeight="1" spans="1:26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="1" customFormat="1" customHeight="1" spans="1:26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s="1" customFormat="1" customHeight="1" spans="1:26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s="1" customFormat="1" customHeight="1" spans="1:26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s="1" customFormat="1" customHeight="1" spans="1:26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s="1" customFormat="1" customHeight="1" spans="1:26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s="1" customFormat="1" customHeight="1" spans="1:26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s="1" customFormat="1" customHeight="1" spans="1:26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s="1" customFormat="1" customHeight="1" spans="1:26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s="1" customFormat="1" customHeight="1" spans="1:26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s="1" customFormat="1" customHeight="1" spans="1:26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s="1" customFormat="1" customHeight="1" spans="1:26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s="1" customFormat="1" customHeight="1" spans="1:26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s="1" customFormat="1" customHeight="1" spans="1:26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s="1" customFormat="1" customHeight="1" spans="1:26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s="1" customFormat="1" customHeight="1" spans="1:26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s="1" customFormat="1" customHeight="1" spans="1:26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s="1" customFormat="1" customHeight="1" spans="1:26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s="1" customFormat="1" customHeight="1" spans="1:26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s="1" customFormat="1" customHeight="1" spans="1:26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s="1" customFormat="1" customHeight="1" spans="1:26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s="1" customFormat="1" customHeight="1" spans="1:26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s="1" customFormat="1" customHeight="1" spans="1:26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s="1" customFormat="1" customHeight="1" spans="1:26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s="1" customFormat="1" customHeight="1" spans="1:26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s="1" customFormat="1" customHeight="1" spans="1:26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s="1" customFormat="1" customHeight="1" spans="1:26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s="1" customFormat="1" customHeight="1" spans="1:26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s="1" customFormat="1" customHeight="1" spans="1:26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s="1" customFormat="1" customHeight="1" spans="1:26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s="1" customFormat="1" customHeight="1" spans="1:26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s="1" customFormat="1" customHeight="1" spans="1:26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s="1" customFormat="1" customHeight="1" spans="1:26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s="1" customFormat="1" customHeight="1" spans="1:26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s="1" customFormat="1" customHeight="1" spans="1:26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s="1" customFormat="1" customHeight="1" spans="1:26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s="1" customFormat="1" customHeight="1" spans="1:26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s="1" customFormat="1" customHeight="1" spans="1:26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s="1" customFormat="1" customHeight="1" spans="1:26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s="1" customFormat="1" customHeight="1" spans="1:26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s="1" customFormat="1" customHeight="1" spans="1:26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s="1" customFormat="1" customHeight="1" spans="1:26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s="1" customFormat="1" customHeight="1" spans="1:26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s="1" customFormat="1" customHeight="1" spans="1:26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s="1" customFormat="1" customHeight="1" spans="1:26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s="1" customFormat="1" customHeight="1" spans="1:26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="1" customFormat="1" customHeight="1" spans="1:26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s="1" customFormat="1" customHeight="1" spans="1:26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s="1" customFormat="1" customHeight="1" spans="1:26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s="1" customFormat="1" customHeight="1" spans="1:26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s="1" customFormat="1" customHeight="1" spans="1:26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s="1" customFormat="1" customHeight="1" spans="1:26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s="1" customFormat="1" customHeight="1" spans="1:26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s="1" customFormat="1" customHeight="1" spans="1:26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s="1" customFormat="1" customHeight="1" spans="1:26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s="1" customFormat="1" customHeight="1" spans="1:26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s="1" customFormat="1" customHeight="1" spans="1:26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s="1" customFormat="1" customHeight="1" spans="1:26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s="1" customFormat="1" customHeight="1" spans="1:26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s="1" customFormat="1" customHeight="1" spans="1:26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s="1" customFormat="1" customHeight="1" spans="1:26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s="1" customFormat="1" customHeight="1" spans="1:26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s="1" customFormat="1" customHeight="1" spans="1:26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s="1" customFormat="1" customHeight="1" spans="1:26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s="1" customFormat="1" customHeight="1" spans="1:26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s="1" customFormat="1" customHeight="1" spans="1:26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s="1" customFormat="1" customHeight="1" spans="1:26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s="1" customFormat="1" customHeight="1" spans="1:26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s="1" customFormat="1" customHeight="1" spans="1:26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s="1" customFormat="1" customHeight="1" spans="1:26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s="1" customFormat="1" customHeight="1" spans="1:26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s="1" customFormat="1" customHeight="1" spans="1:26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s="1" customFormat="1" customHeight="1" spans="1:26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s="1" customFormat="1" customHeight="1" spans="1:26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s="1" customFormat="1" customHeight="1" spans="1:26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s="1" customFormat="1" customHeight="1" spans="1:26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s="1" customFormat="1" customHeight="1" spans="1:26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s="1" customFormat="1" customHeight="1" spans="1:26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s="1" customFormat="1" customHeight="1" spans="1:26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s="1" customFormat="1" customHeight="1" spans="1:26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="1" customFormat="1" customHeight="1" spans="1:26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s="1" customFormat="1" customHeight="1" spans="1:26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s="1" customFormat="1" customHeight="1" spans="1:26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s="1" customFormat="1" customHeight="1" spans="1:26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s="1" customFormat="1" customHeight="1" spans="1:26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s="1" customFormat="1" customHeight="1" spans="1:26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s="1" customFormat="1" customHeight="1" spans="1:26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s="1" customFormat="1" customHeight="1" spans="1:26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s="1" customFormat="1" customHeight="1" spans="1:26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s="1" customFormat="1" customHeight="1" spans="1:26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s="1" customFormat="1" customHeight="1" spans="1:26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s="1" customFormat="1" customHeight="1" spans="1:26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s="1" customFormat="1" customHeight="1" spans="1:26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s="1" customFormat="1" customHeight="1" spans="1:26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s="1" customFormat="1" customHeight="1" spans="1:26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s="1" customFormat="1" customHeight="1" spans="1:26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s="1" customFormat="1" customHeight="1" spans="1:26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s="1" customFormat="1" customHeight="1" spans="1:26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s="1" customFormat="1" customHeight="1" spans="1:26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s="1" customFormat="1" customHeight="1" spans="1:26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s="1" customFormat="1" customHeight="1" spans="1:26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s="1" customFormat="1" customHeight="1" spans="1:26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s="1" customFormat="1" customHeight="1" spans="1:26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s="1" customFormat="1" customHeight="1" spans="1:26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s="1" customFormat="1" customHeight="1" spans="1:26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s="1" customFormat="1" customHeight="1" spans="1:26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s="1" customFormat="1" customHeight="1" spans="1:26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s="1" customFormat="1" customHeight="1" spans="1:26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s="1" customFormat="1" customHeight="1" spans="1:26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s="1" customFormat="1" customHeight="1" spans="1:26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s="1" customFormat="1" customHeight="1" spans="1:26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s="1" customFormat="1" customHeight="1" spans="1:26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s="1" customFormat="1" customHeight="1" spans="1:26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s="1" customFormat="1" customHeight="1" spans="1:26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s="1" customFormat="1" customHeight="1" spans="1:26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s="1" customFormat="1" customHeight="1" spans="1:26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s="1" customFormat="1" customHeight="1" spans="1:26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s="1" customFormat="1" customHeight="1" spans="1:26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s="1" customFormat="1" customHeight="1" spans="1:26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s="1" customFormat="1" customHeight="1" spans="1:26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s="1" customFormat="1" customHeight="1" spans="1:26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s="1" customFormat="1" customHeight="1" spans="1:26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s="1" customFormat="1" customHeight="1" spans="1:26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s="1" customFormat="1" customHeight="1" spans="1:26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s="1" customFormat="1" customHeight="1" spans="1:26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s="1" customFormat="1" customHeight="1" spans="1:26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s="1" customFormat="1" customHeight="1" spans="1:26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s="1" customFormat="1" customHeight="1" spans="1:26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s="1" customFormat="1" customHeight="1" spans="1:26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s="1" customFormat="1" customHeight="1" spans="1:26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s="1" customFormat="1" customHeight="1" spans="1:26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s="1" customFormat="1" customHeight="1" spans="1:26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s="1" customFormat="1" customHeight="1" spans="1:26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s="1" customFormat="1" customHeight="1" spans="1:26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="1" customFormat="1" customHeight="1" spans="1:26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s="1" customFormat="1" customHeight="1" spans="1:26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="1" customFormat="1" customHeight="1" spans="1:26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s="1" customFormat="1" customHeight="1" spans="1:26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s="1" customFormat="1" customHeight="1" spans="1:26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s="1" customFormat="1" customHeight="1" spans="1:26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s="1" customFormat="1" customHeight="1" spans="1:26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s="1" customFormat="1" customHeight="1" spans="1:26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s="1" customFormat="1" customHeight="1" spans="1:26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s="1" customFormat="1" customHeight="1" spans="1:26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s="1" customFormat="1" customHeight="1" spans="1:26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s="1" customFormat="1" customHeight="1" spans="1:26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s="1" customFormat="1" customHeight="1" spans="1:26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s="1" customFormat="1" customHeight="1" spans="1:26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s="1" customFormat="1" customHeight="1" spans="1:26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s="1" customFormat="1" customHeight="1" spans="1:26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s="1" customFormat="1" customHeight="1" spans="1:26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s="1" customFormat="1" customHeight="1" spans="1:26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s="1" customFormat="1" customHeight="1" spans="1:26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s="1" customFormat="1" customHeight="1" spans="1:26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s="1" customFormat="1" customHeight="1" spans="1:26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s="1" customFormat="1" customHeight="1" spans="1:26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s="1" customFormat="1" customHeight="1" spans="1:26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s="1" customFormat="1" customHeight="1" spans="1:26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s="1" customFormat="1" customHeight="1" spans="1:26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s="1" customFormat="1" customHeight="1" spans="1:26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s="1" customFormat="1" customHeight="1" spans="1:26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s="1" customFormat="1" customHeight="1" spans="1:26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s="1" customFormat="1" customHeight="1" spans="1:26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s="1" customFormat="1" customHeight="1" spans="1:26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s="1" customFormat="1" customHeight="1" spans="1:26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s="1" customFormat="1" customHeight="1" spans="1:26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s="1" customFormat="1" customHeight="1" spans="1:26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s="1" customFormat="1" customHeight="1" spans="1:26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s="1" customFormat="1" customHeight="1" spans="1:26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s="1" customFormat="1" customHeight="1" spans="1:26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s="1" customFormat="1" customHeight="1" spans="1:26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s="1" customFormat="1" customHeight="1" spans="1:26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s="1" customFormat="1" customHeight="1" spans="1:26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s="1" customFormat="1" customHeight="1" spans="1:26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s="1" customFormat="1" customHeight="1" spans="1:26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s="1" customFormat="1" customHeight="1" spans="1:26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s="1" customFormat="1" customHeight="1" spans="1:26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s="1" customFormat="1" customHeight="1" spans="1:26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s="1" customFormat="1" customHeight="1" spans="1:26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s="1" customFormat="1" customHeight="1" spans="1:26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s="1" customFormat="1" customHeight="1" spans="1:26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s="1" customFormat="1" customHeight="1" spans="1:26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s="1" customFormat="1" customHeight="1" spans="1:26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s="1" customFormat="1" customHeight="1" spans="1:26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s="1" customFormat="1" customHeight="1" spans="1:26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s="1" customFormat="1" customHeight="1" spans="1:26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s="1" customFormat="1" customHeight="1" spans="1:26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s="1" customFormat="1" customHeight="1" spans="1:26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s="1" customFormat="1" customHeight="1" spans="1:26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s="1" customFormat="1" customHeight="1" spans="1:26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s="1" customFormat="1" customHeight="1" spans="1:26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s="1" customFormat="1" customHeight="1" spans="1:26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s="1" customFormat="1" customHeight="1" spans="1:26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s="1" customFormat="1" customHeight="1" spans="1:26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s="1" customFormat="1" customHeight="1" spans="1:26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s="1" customFormat="1" customHeight="1" spans="1:26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s="1" customFormat="1" customHeight="1" spans="1:26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s="1" customFormat="1" customHeight="1" spans="1:26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s="1" customFormat="1" customHeight="1" spans="1:26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s="1" customFormat="1" customHeight="1" spans="1:26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s="1" customFormat="1" customHeight="1" spans="1:26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s="1" customFormat="1" customHeight="1" spans="1:26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s="1" customFormat="1" customHeight="1" spans="1:26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s="1" customFormat="1" customHeight="1" spans="1:26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s="1" customFormat="1" customHeight="1" spans="1:26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s="1" customFormat="1" customHeight="1" spans="1:26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s="1" customFormat="1" customHeight="1" spans="1:26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s="1" customFormat="1" customHeight="1" spans="1:26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s="1" customFormat="1" customHeight="1" spans="1:26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s="1" customFormat="1" customHeight="1" spans="1:26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s="1" customFormat="1" customHeight="1" spans="1:26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s="1" customFormat="1" customHeight="1" spans="1:26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s="1" customFormat="1" customHeight="1" spans="1:26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s="1" customFormat="1" customHeight="1" spans="1:26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s="1" customFormat="1" customHeight="1" spans="1:26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s="1" customFormat="1" customHeight="1" spans="1:26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s="1" customFormat="1" customHeight="1" spans="1:26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s="1" customFormat="1" customHeight="1" spans="1:26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s="1" customFormat="1" customHeight="1" spans="1:26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s="1" customFormat="1" customHeight="1" spans="1:26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s="1" customFormat="1" customHeight="1" spans="1:26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s="1" customFormat="1" customHeight="1" spans="1:26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s="1" customFormat="1" customHeight="1" spans="1:26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s="1" customFormat="1" customHeight="1" spans="1:26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s="1" customFormat="1" customHeight="1" spans="1:26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s="1" customFormat="1" customHeight="1" spans="1:26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s="1" customFormat="1" customHeight="1" spans="1:26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s="1" customFormat="1" customHeight="1" spans="1:26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s="1" customFormat="1" customHeight="1" spans="1:26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s="1" customFormat="1" customHeight="1" spans="1:26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s="1" customFormat="1" customHeight="1" spans="1:26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s="1" customFormat="1" customHeight="1" spans="1:26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s="1" customFormat="1" customHeight="1" spans="1:26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s="1" customFormat="1" customHeight="1" spans="1:26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s="1" customFormat="1" customHeight="1" spans="1:26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s="1" customFormat="1" customHeight="1" spans="1:26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s="1" customFormat="1" customHeight="1" spans="1:26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s="1" customFormat="1" customHeight="1" spans="1:26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s="1" customFormat="1" customHeight="1" spans="1:26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s="1" customFormat="1" customHeight="1" spans="1:26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s="1" customFormat="1" customHeight="1" spans="1:26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s="1" customFormat="1" customHeight="1" spans="1:26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s="1" customFormat="1" customHeight="1" spans="1:26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s="1" customFormat="1" customHeight="1" spans="1:26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s="1" customFormat="1" customHeight="1" spans="1:26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s="1" customFormat="1" customHeight="1" spans="1:26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s="1" customFormat="1" customHeight="1" spans="1:26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s="1" customFormat="1" customHeight="1" spans="1:26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s="1" customFormat="1" customHeight="1" spans="1:26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s="1" customFormat="1" customHeight="1" spans="1:26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s="1" customFormat="1" customHeight="1" spans="1:26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s="1" customFormat="1" customHeight="1" spans="1:26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s="1" customFormat="1" customHeight="1" spans="1:26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s="1" customFormat="1" customHeight="1" spans="1:26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s="1" customFormat="1" customHeight="1" spans="1:26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s="1" customFormat="1" customHeight="1" spans="1:26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s="1" customFormat="1" customHeight="1" spans="1:26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s="1" customFormat="1" customHeight="1" spans="1:26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s="1" customFormat="1" customHeight="1" spans="1:26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s="1" customFormat="1" customHeight="1" spans="1:26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s="1" customFormat="1" customHeight="1" spans="1:26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s="1" customFormat="1" customHeight="1" spans="1:26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s="1" customFormat="1" customHeight="1" spans="1:26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s="1" customFormat="1" customHeight="1" spans="1:26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s="1" customFormat="1" customHeight="1" spans="1:26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s="1" customFormat="1" customHeight="1" spans="1:26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s="1" customFormat="1" customHeight="1" spans="1:26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s="1" customFormat="1" customHeight="1" spans="1:26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s="1" customFormat="1" customHeight="1" spans="1:26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s="1" customFormat="1" customHeight="1" spans="1:26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s="1" customFormat="1" customHeight="1" spans="1:26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s="1" customFormat="1" customHeight="1" spans="1:26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s="1" customFormat="1" customHeight="1" spans="1:26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s="1" customFormat="1" customHeight="1" spans="1:26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s="1" customFormat="1" customHeight="1" spans="1:26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s="1" customFormat="1" customHeight="1" spans="1:26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s="1" customFormat="1" customHeight="1" spans="1:26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s="1" customFormat="1" customHeight="1" spans="1:26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s="1" customFormat="1" customHeight="1" spans="1:26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s="1" customFormat="1" customHeight="1" spans="1:26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s="1" customFormat="1" customHeight="1" spans="1:26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s="1" customFormat="1" customHeight="1" spans="1:26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s="1" customFormat="1" customHeight="1" spans="1:26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s="1" customFormat="1" customHeight="1" spans="1:26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s="1" customFormat="1" customHeight="1" spans="1:26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s="1" customFormat="1" customHeight="1" spans="1:26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s="1" customFormat="1" customHeight="1" spans="1:26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s="1" customFormat="1" customHeight="1" spans="1:26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s="1" customFormat="1" customHeight="1" spans="1:26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s="1" customFormat="1" customHeight="1" spans="1:26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s="1" customFormat="1" customHeight="1" spans="1:26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s="1" customFormat="1" customHeight="1" spans="1:26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s="1" customFormat="1" customHeight="1" spans="1:26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s="1" customFormat="1" customHeight="1" spans="1:26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s="1" customFormat="1" customHeight="1" spans="1:26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s="1" customFormat="1" customHeight="1" spans="1:26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s="1" customFormat="1" customHeight="1" spans="1:26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s="1" customFormat="1" customHeight="1" spans="1:26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s="1" customFormat="1" customHeight="1" spans="1:26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s="1" customFormat="1" customHeight="1" spans="1:26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s="1" customFormat="1" customHeight="1" spans="1:26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s="1" customFormat="1" customHeight="1" spans="1:26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s="1" customFormat="1" customHeight="1" spans="1:26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s="1" customFormat="1" customHeight="1" spans="1:26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s="1" customFormat="1" customHeight="1" spans="1:26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s="1" customFormat="1" customHeight="1" spans="1:26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s="1" customFormat="1" customHeight="1" spans="1:26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s="1" customFormat="1" customHeight="1" spans="1:26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s="1" customFormat="1" customHeight="1" spans="1:26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s="1" customFormat="1" customHeight="1" spans="1:26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s="1" customFormat="1" customHeight="1" spans="1:26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s="1" customFormat="1" customHeight="1" spans="1:26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s="1" customFormat="1" customHeight="1" spans="1:26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s="1" customFormat="1" customHeight="1" spans="1:26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s="1" customFormat="1" customHeight="1" spans="1:26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s="1" customFormat="1" customHeight="1" spans="1:26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s="1" customFormat="1" customHeight="1" spans="1:26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s="1" customFormat="1" customHeight="1" spans="1:26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s="1" customFormat="1" customHeight="1" spans="1:26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s="1" customFormat="1" customHeight="1" spans="1:26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s="1" customFormat="1" customHeight="1" spans="1:26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s="1" customFormat="1" customHeight="1" spans="1:26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s="1" customFormat="1" customHeight="1" spans="1:26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s="1" customFormat="1" customHeight="1" spans="1:26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s="1" customFormat="1" customHeight="1" spans="1:26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s="1" customFormat="1" customHeight="1" spans="1:26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s="1" customFormat="1" customHeight="1" spans="1:26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s="1" customFormat="1" customHeight="1" spans="1:26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s="1" customFormat="1" customHeight="1" spans="1:26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s="1" customFormat="1" customHeight="1" spans="1:26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s="1" customFormat="1" customHeight="1" spans="1:26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s="1" customFormat="1" customHeight="1" spans="1:26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s="1" customFormat="1" customHeight="1" spans="1:26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s="1" customFormat="1" customHeight="1" spans="1:26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s="1" customFormat="1" customHeight="1" spans="1:26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s="1" customFormat="1" customHeight="1" spans="1:26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s="1" customFormat="1" customHeight="1" spans="1:26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s="1" customFormat="1" customHeight="1" spans="1:26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s="1" customFormat="1" customHeight="1" spans="1:26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s="1" customFormat="1" customHeight="1" spans="1:26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s="1" customFormat="1" customHeight="1" spans="1:26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s="1" customFormat="1" customHeight="1" spans="1:26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s="1" customFormat="1" customHeight="1" spans="1:26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s="1" customFormat="1" customHeight="1" spans="1:26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s="1" customFormat="1" customHeight="1" spans="1:26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s="1" customFormat="1" customHeight="1" spans="1:26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s="1" customFormat="1" customHeight="1" spans="1:26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s="1" customFormat="1" customHeight="1" spans="1:26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s="1" customFormat="1" customHeight="1" spans="1:26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s="1" customFormat="1" customHeight="1" spans="1:26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s="1" customFormat="1" customHeight="1" spans="1:26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s="1" customFormat="1" customHeight="1" spans="1:26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s="1" customFormat="1" customHeight="1" spans="1:26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s="1" customFormat="1" customHeight="1" spans="1:26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s="1" customFormat="1" customHeight="1" spans="1:26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s="1" customFormat="1" customHeight="1" spans="1:26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s="1" customFormat="1" customHeight="1" spans="1:26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s="1" customFormat="1" customHeight="1" spans="1:26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s="1" customFormat="1" customHeight="1" spans="1:26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s="1" customFormat="1" customHeight="1" spans="1:26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s="1" customFormat="1" customHeight="1" spans="1:26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s="1" customFormat="1" customHeight="1" spans="1:26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s="1" customFormat="1" customHeight="1" spans="1:26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s="1" customFormat="1" customHeight="1" spans="1:26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s="1" customFormat="1" customHeight="1" spans="1:26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s="1" customFormat="1" customHeight="1" spans="1:26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s="1" customFormat="1" customHeight="1" spans="1:26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="1" customFormat="1" customHeight="1" spans="1:26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="1" customFormat="1" customHeight="1" spans="1:26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s="1" customFormat="1" customHeight="1" spans="1:26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s="1" customFormat="1" customHeight="1" spans="1:26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s="1" customFormat="1" customHeight="1" spans="1:26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s="1" customFormat="1" customHeight="1" spans="1:26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s="1" customFormat="1" customHeight="1" spans="1:26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s="1" customFormat="1" customHeight="1" spans="1:26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s="1" customFormat="1" customHeight="1" spans="1:26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s="1" customFormat="1" customHeight="1" spans="1:26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s="1" customFormat="1" customHeight="1" spans="1:26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s="1" customFormat="1" customHeight="1" spans="1:26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s="1" customFormat="1" customHeight="1" spans="1:26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s="1" customFormat="1" customHeight="1" spans="1:26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s="1" customFormat="1" customHeight="1" spans="1:26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s="1" customFormat="1" customHeight="1" spans="1:26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s="1" customFormat="1" customHeight="1" spans="1:26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s="1" customFormat="1" customHeight="1" spans="1:26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s="1" customFormat="1" customHeight="1" spans="1:26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s="1" customFormat="1" customHeight="1" spans="1:26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s="1" customFormat="1" customHeight="1" spans="1:26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s="1" customFormat="1" customHeight="1" spans="1:26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s="1" customFormat="1" customHeight="1" spans="1:26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s="1" customFormat="1" customHeight="1" spans="1:26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s="1" customFormat="1" customHeight="1" spans="1:26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s="1" customFormat="1" customHeight="1" spans="1:26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s="1" customFormat="1" customHeight="1" spans="1:26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s="1" customFormat="1" customHeight="1" spans="1:26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s="1" customFormat="1" customHeight="1" spans="1:26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s="1" customFormat="1" customHeight="1" spans="1:26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s="1" customFormat="1" customHeight="1" spans="1:26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s="1" customFormat="1" customHeight="1" spans="1:26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s="1" customFormat="1" customHeight="1" spans="1:26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s="1" customFormat="1" customHeight="1" spans="1:26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s="1" customFormat="1" customHeight="1" spans="1:26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s="1" customFormat="1" customHeight="1" spans="1:26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s="1" customFormat="1" customHeight="1" spans="1:26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s="1" customFormat="1" customHeight="1" spans="1:26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s="1" customFormat="1" customHeight="1" spans="1:26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s="1" customFormat="1" customHeight="1" spans="1:26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s="1" customFormat="1" customHeight="1" spans="1:26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s="1" customFormat="1" customHeight="1" spans="1:26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s="1" customFormat="1" customHeight="1" spans="1:26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s="1" customFormat="1" customHeight="1" spans="1:26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s="1" customFormat="1" customHeight="1" spans="1:26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s="1" customFormat="1" customHeight="1" spans="1:26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s="1" customFormat="1" customHeight="1" spans="1:26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s="1" customFormat="1" customHeight="1" spans="1:26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s="1" customFormat="1" customHeight="1" spans="1:26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s="1" customFormat="1" customHeight="1" spans="1:26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s="1" customFormat="1" customHeight="1" spans="1:26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s="1" customFormat="1" customHeight="1" spans="1:26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s="1" customFormat="1" customHeight="1" spans="1:26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s="1" customFormat="1" customHeight="1" spans="1:26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s="1" customFormat="1" customHeight="1" spans="1:26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s="1" customFormat="1" customHeight="1" spans="1:26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s="1" customFormat="1" customHeight="1" spans="1:26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s="1" customFormat="1" customHeight="1" spans="1:26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s="1" customFormat="1" customHeight="1" spans="1:26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s="1" customFormat="1" customHeight="1" spans="1:26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s="1" customFormat="1" customHeight="1" spans="1:26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s="1" customFormat="1" customHeight="1" spans="1:26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s="1" customFormat="1" customHeight="1" spans="1:26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s="1" customFormat="1" customHeight="1" spans="1:26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s="1" customFormat="1" customHeight="1" spans="1:26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s="1" customFormat="1" customHeight="1" spans="1:26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s="1" customFormat="1" customHeight="1" spans="1:26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s="1" customFormat="1" customHeight="1" spans="1:26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s="1" customFormat="1" customHeight="1" spans="1:26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s="1" customFormat="1" customHeight="1" spans="1:26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s="1" customFormat="1" customHeight="1" spans="1:26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s="1" customFormat="1" customHeight="1" spans="1:26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s="1" customFormat="1" customHeight="1" spans="1:26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s="1" customFormat="1" customHeight="1" spans="1:26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s="1" customFormat="1" customHeight="1" spans="1:26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s="1" customFormat="1" customHeight="1" spans="1:26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s="1" customFormat="1" customHeight="1" spans="1:26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s="1" customFormat="1" customHeight="1" spans="1:26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s="1" customFormat="1" customHeight="1" spans="1:26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s="1" customFormat="1" customHeight="1" spans="1:26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s="1" customFormat="1" customHeight="1" spans="1:26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s="1" customFormat="1" customHeight="1" spans="1:26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s="1" customFormat="1" customHeight="1" spans="1:26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s="1" customFormat="1" customHeight="1" spans="1:26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s="1" customFormat="1" customHeight="1" spans="1:26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s="1" customFormat="1" customHeight="1" spans="1:26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s="1" customFormat="1" customHeight="1" spans="1:26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s="1" customFormat="1" customHeight="1" spans="1:26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s="1" customFormat="1" customHeight="1" spans="1:26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s="1" customFormat="1" customHeight="1" spans="1:26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s="1" customFormat="1" customHeight="1" spans="1:26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s="1" customFormat="1" customHeight="1" spans="1:26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s="1" customFormat="1" customHeight="1" spans="1:26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s="1" customFormat="1" customHeight="1" spans="1:26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s="1" customFormat="1" customHeight="1" spans="1:26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s="1" customFormat="1" customHeight="1" spans="1:26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s="1" customFormat="1" customHeight="1" spans="1:26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s="1" customFormat="1" customHeight="1" spans="1:26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s="1" customFormat="1" customHeight="1" spans="1:26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s="1" customFormat="1" customHeight="1" spans="1:26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s="1" customFormat="1" customHeight="1" spans="1:26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s="1" customFormat="1" customHeight="1" spans="1:26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s="1" customFormat="1" customHeight="1" spans="1:26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s="1" customFormat="1" customHeight="1" spans="1:26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s="1" customFormat="1" customHeight="1" spans="1:26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s="1" customFormat="1" customHeight="1" spans="1:26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s="1" customFormat="1" customHeight="1" spans="1:26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s="1" customFormat="1" customHeight="1" spans="1:26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s="1" customFormat="1" customHeight="1" spans="1:26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s="1" customFormat="1" customHeight="1" spans="1:26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s="1" customFormat="1" customHeight="1" spans="1:26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s="1" customFormat="1" customHeight="1" spans="1:26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s="1" customFormat="1" customHeight="1" spans="1:26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s="1" customFormat="1" customHeight="1" spans="1:26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s="1" customFormat="1" customHeight="1" spans="1:26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s="1" customFormat="1" customHeight="1" spans="1:26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s="1" customFormat="1" customHeight="1" spans="1:26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s="1" customFormat="1" customHeight="1" spans="1:26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s="1" customFormat="1" customHeight="1" spans="1:26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s="1" customFormat="1" customHeight="1" spans="1:26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s="1" customFormat="1" customHeight="1" spans="1:26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s="1" customFormat="1" customHeight="1" spans="1:26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s="1" customFormat="1" customHeight="1" spans="1:26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s="1" customFormat="1" customHeight="1" spans="1:26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s="1" customFormat="1" customHeight="1" spans="1:26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s="1" customFormat="1" customHeight="1" spans="1:26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s="1" customFormat="1" customHeight="1" spans="1:26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s="1" customFormat="1" customHeight="1" spans="1:26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s="1" customFormat="1" customHeight="1" spans="1:26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s="1" customFormat="1" customHeight="1" spans="1:26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s="1" customFormat="1" customHeight="1" spans="1:26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s="1" customFormat="1" customHeight="1" spans="1:26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s="1" customFormat="1" customHeight="1" spans="1:26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s="1" customFormat="1" customHeight="1" spans="1:26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s="1" customFormat="1" customHeight="1" spans="1:26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s="1" customFormat="1" customHeight="1" spans="1:26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s="1" customFormat="1" customHeight="1" spans="1:26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s="1" customFormat="1" customHeight="1" spans="1:26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s="1" customFormat="1" customHeight="1" spans="1:26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s="1" customFormat="1" customHeight="1" spans="1:26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s="1" customFormat="1" customHeight="1" spans="1:26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s="1" customFormat="1" customHeight="1" spans="1:26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s="1" customFormat="1" customHeight="1" spans="1:26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s="1" customFormat="1" customHeight="1" spans="1:26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s="1" customFormat="1" customHeight="1" spans="1:26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s="1" customFormat="1" customHeight="1" spans="1:26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s="1" customFormat="1" customHeight="1" spans="1:26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s="1" customFormat="1" customHeight="1" spans="1:26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s="1" customFormat="1" customHeight="1" spans="1:26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s="1" customFormat="1" customHeight="1" spans="1:26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s="1" customFormat="1" customHeight="1" spans="1:26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s="1" customFormat="1" customHeight="1" spans="1:26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s="1" customFormat="1" customHeight="1" spans="1:26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s="1" customFormat="1" customHeight="1" spans="1:26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s="1" customFormat="1" customHeight="1" spans="1:26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s="1" customFormat="1" customHeight="1" spans="1:26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s="1" customFormat="1" customHeight="1" spans="1:26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s="1" customFormat="1" customHeight="1" spans="1:26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s="1" customFormat="1" customHeight="1" spans="1:26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s="1" customFormat="1" customHeight="1" spans="1:26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s="1" customFormat="1" customHeight="1" spans="1:26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s="1" customFormat="1" customHeight="1" spans="1:26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s="1" customFormat="1" customHeight="1" spans="1:26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s="1" customFormat="1" customHeight="1" spans="1:26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s="1" customFormat="1" customHeight="1" spans="1:26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s="1" customFormat="1" customHeight="1" spans="1:26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s="1" customFormat="1" customHeight="1" spans="1:26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s="1" customFormat="1" customHeight="1" spans="1:26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s="1" customFormat="1" customHeight="1" spans="1:26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s="1" customFormat="1" customHeight="1" spans="1:26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s="1" customFormat="1" customHeight="1" spans="1:26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s="1" customFormat="1" customHeight="1" spans="1:26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s="1" customFormat="1" customHeight="1" spans="1:26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s="1" customFormat="1" customHeight="1" spans="1:26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s="1" customFormat="1" customHeight="1" spans="1:26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s="1" customFormat="1" customHeight="1" spans="1:26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s="1" customFormat="1" customHeight="1" spans="1:26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s="1" customFormat="1" customHeight="1" spans="1:26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s="1" customFormat="1" customHeight="1" spans="1:26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s="1" customFormat="1" customHeight="1" spans="1:26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s="1" customFormat="1" customHeight="1" spans="1:26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s="1" customFormat="1" customHeight="1" spans="1:26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s="1" customFormat="1" customHeight="1" spans="1:26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s="1" customFormat="1" customHeight="1" spans="1:26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s="1" customFormat="1" customHeight="1" spans="1:26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s="1" customFormat="1" customHeight="1" spans="1:26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s="1" customFormat="1" customHeight="1" spans="1:26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s="1" customFormat="1" customHeight="1" spans="1:26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s="1" customFormat="1" customHeight="1" spans="1:26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s="1" customFormat="1" customHeight="1" spans="1:26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s="1" customFormat="1" customHeight="1" spans="1:26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s="1" customFormat="1" customHeight="1" spans="1:26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s="1" customFormat="1" customHeight="1" spans="1:26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s="1" customFormat="1" customHeight="1" spans="1:26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s="1" customFormat="1" customHeight="1" spans="1:26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s="1" customFormat="1" customHeight="1" spans="1:26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s="1" customFormat="1" customHeight="1" spans="1:26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s="1" customFormat="1" customHeight="1" spans="1:26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s="1" customFormat="1" customHeight="1" spans="1:26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s="1" customFormat="1" customHeight="1" spans="1:26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s="1" customFormat="1" customHeight="1" spans="1:26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s="1" customFormat="1" customHeight="1" spans="1:26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s="1" customFormat="1" customHeight="1" spans="1:26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s="1" customFormat="1" customHeight="1" spans="1:26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s="1" customFormat="1" customHeight="1" spans="1:26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s="1" customFormat="1" customHeight="1" spans="1:26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s="1" customFormat="1" customHeight="1" spans="1:26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s="1" customFormat="1" customHeight="1" spans="1:26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s="1" customFormat="1" customHeight="1" spans="1:26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s="1" customFormat="1" customHeight="1" spans="1:26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s="1" customFormat="1" customHeight="1" spans="1:26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s="1" customFormat="1" customHeight="1" spans="1:26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s="1" customFormat="1" customHeight="1" spans="1:26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s="1" customFormat="1" customHeight="1" spans="1:26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s="1" customFormat="1" customHeight="1" spans="1:26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s="1" customFormat="1" customHeight="1" spans="1:26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s="1" customFormat="1" customHeight="1" spans="1:26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s="1" customFormat="1" customHeight="1" spans="1:26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s="1" customFormat="1" customHeight="1" spans="1:26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s="1" customFormat="1" customHeight="1" spans="1:26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s="1" customFormat="1" customHeight="1" spans="1:26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s="1" customFormat="1" customHeight="1" spans="1:26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s="1" customFormat="1" customHeight="1" spans="1:26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s="1" customFormat="1" customHeight="1" spans="1:26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s="1" customFormat="1" customHeight="1" spans="1:26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s="1" customFormat="1" customHeight="1" spans="1:26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s="1" customFormat="1" customHeight="1" spans="1:26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s="1" customFormat="1" customHeight="1" spans="1:26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s="1" customFormat="1" customHeight="1" spans="1:26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s="1" customFormat="1" customHeight="1" spans="1:26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s="1" customFormat="1" customHeight="1" spans="1:26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s="1" customFormat="1" customHeight="1" spans="1:26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s="1" customFormat="1" customHeight="1" spans="1:26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s="1" customFormat="1" customHeight="1" spans="1:26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s="1" customFormat="1" customHeight="1" spans="1:26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s="1" customFormat="1" customHeight="1" spans="1:26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s="1" customFormat="1" customHeight="1" spans="1:26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s="1" customFormat="1" customHeight="1" spans="1:26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s="1" customFormat="1" customHeight="1" spans="1:26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s="1" customFormat="1" customHeight="1" spans="1:26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s="1" customFormat="1" customHeight="1" spans="1:26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s="1" customFormat="1" customHeight="1" spans="1:26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s="1" customFormat="1" customHeight="1" spans="1:26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s="1" customFormat="1" customHeight="1" spans="1:26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s="1" customFormat="1" customHeight="1" spans="1:26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s="1" customFormat="1" customHeight="1" spans="1:26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s="1" customFormat="1" customHeight="1" spans="1:2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s="1" customFormat="1" customHeight="1" spans="1:26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s="1" customFormat="1" customHeight="1" spans="1:26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s="1" customFormat="1" customHeight="1" spans="1:26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s="1" customFormat="1" customHeight="1" spans="1:26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s="1" customFormat="1" customHeight="1" spans="1:26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s="1" customFormat="1" customHeight="1" spans="1:26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s="1" customFormat="1" customHeight="1" spans="1:26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s="1" customFormat="1" customHeight="1" spans="1:26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s="1" customFormat="1" customHeight="1" spans="1:26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s="1" customFormat="1" customHeight="1" spans="1:2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s="1" customFormat="1" customHeight="1" spans="1:26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s="1" customFormat="1" customHeight="1" spans="1:26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s="1" customFormat="1" customHeight="1" spans="1:26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s="1" customFormat="1" customHeight="1" spans="1:26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s="1" customFormat="1" customHeight="1" spans="1:26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s="1" customFormat="1" customHeight="1" spans="1:26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s="1" customFormat="1" customHeight="1" spans="1:26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s="1" customFormat="1" customHeight="1" spans="1:26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s="1" customFormat="1" customHeight="1" spans="1:26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s="1" customFormat="1" customHeight="1" spans="1:2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s="1" customFormat="1" customHeight="1" spans="1:26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s="1" customFormat="1" customHeight="1" spans="1:26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s="1" customFormat="1" customHeight="1" spans="1:26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s="1" customFormat="1" customHeight="1" spans="1:26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s="1" customFormat="1" customHeight="1" spans="1:26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s="1" customFormat="1" customHeight="1" spans="1:26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s="1" customFormat="1" customHeight="1" spans="1:26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s="1" customFormat="1" customHeight="1" spans="1:26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s="1" customFormat="1" customHeight="1" spans="1:26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s="1" customFormat="1" customHeight="1" spans="1:2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s="1" customFormat="1" customHeight="1" spans="1:26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s="1" customFormat="1" customHeight="1" spans="1:26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s="1" customFormat="1" customHeight="1" spans="1:26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s="1" customFormat="1" customHeight="1" spans="1:26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s="1" customFormat="1" customHeight="1" spans="1:26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s="1" customFormat="1" customHeight="1" spans="1:26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s="1" customFormat="1" customHeight="1" spans="1:26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s="1" customFormat="1" customHeight="1" spans="1:26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s="1" customFormat="1" customHeight="1" spans="1:26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s="1" customFormat="1" customHeight="1" spans="1:2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s="1" customFormat="1" customHeight="1" spans="1:26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s="1" customFormat="1" customHeight="1" spans="1:26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s="1" customFormat="1" customHeight="1" spans="1:26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s="1" customFormat="1" customHeight="1" spans="1:26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s="1" customFormat="1" customHeight="1" spans="1:26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s="1" customFormat="1" customHeight="1" spans="1:26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s="1" customFormat="1" customHeight="1" spans="1:26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s="1" customFormat="1" customHeight="1" spans="1:26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s="1" customFormat="1" customHeight="1" spans="1:26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s="1" customFormat="1" customHeight="1" spans="1: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s="1" customFormat="1" customHeight="1" spans="1:26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s="1" customFormat="1" customHeight="1" spans="1:26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s="1" customFormat="1" customHeight="1" spans="1:26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s="1" customFormat="1" customHeight="1" spans="1:26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s="1" customFormat="1" customHeight="1" spans="1:26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s="1" customFormat="1" customHeight="1" spans="1:26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s="1" customFormat="1" customHeight="1" spans="1:26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s="1" customFormat="1" customHeight="1" spans="1:26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s="1" customFormat="1" customHeight="1" spans="1:26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s="1" customFormat="1" customHeight="1" spans="1:2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s="1" customFormat="1" customHeight="1" spans="1:26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s="1" customFormat="1" customHeight="1" spans="1:26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s="1" customFormat="1" customHeight="1" spans="1:26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s="1" customFormat="1" customHeight="1" spans="1:26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s="1" customFormat="1" customHeight="1" spans="1:26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s="1" customFormat="1" customHeight="1" spans="1:26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s="1" customFormat="1" customHeight="1" spans="1:26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s="1" customFormat="1" customHeight="1" spans="1:26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s="1" customFormat="1" customHeight="1" spans="1:26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s="1" customFormat="1" customHeight="1" spans="1:2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s="1" customFormat="1" customHeight="1" spans="1:26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s="1" customFormat="1" customHeight="1" spans="1:26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s="1" customFormat="1" customHeight="1" spans="1:26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s="1" customFormat="1" customHeight="1" spans="1:26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s="1" customFormat="1" customHeight="1" spans="1:26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s="1" customFormat="1" customHeight="1" spans="1:26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s="1" customFormat="1" customHeight="1" spans="1:26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s="1" customFormat="1" customHeight="1" spans="1:26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s="1" customFormat="1" customHeight="1" spans="1:26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s="1" customFormat="1" customHeight="1" spans="1:2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s="1" customFormat="1" customHeight="1" spans="1:26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s="1" customFormat="1" customHeight="1" spans="1:26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s="1" customFormat="1" customHeight="1" spans="1:26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s="1" customFormat="1" customHeight="1" spans="1:26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s="1" customFormat="1" customHeight="1" spans="1:26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s="1" customFormat="1" customHeight="1" spans="1:26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s="1" customFormat="1" customHeight="1" spans="1:26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s="1" customFormat="1" customHeight="1" spans="1:26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s="1" customFormat="1" customHeight="1" spans="1:26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s="1" customFormat="1" customHeight="1" spans="1:2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s="1" customFormat="1" customHeight="1" spans="1:26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s="1" customFormat="1" customHeight="1" spans="1:26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s="1" customFormat="1" customHeight="1" spans="1:26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s="1" customFormat="1" customHeight="1" spans="1:26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s="1" customFormat="1" customHeight="1" spans="1:26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s="1" customFormat="1" customHeight="1" spans="1:26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s="1" customFormat="1" customHeight="1" spans="1:26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s="1" customFormat="1" customHeight="1" spans="1:26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s="1" customFormat="1" customHeight="1" spans="1:26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s="1" customFormat="1" customHeight="1" spans="1:2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s="1" customFormat="1" customHeight="1" spans="1:26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s="1" customFormat="1" customHeight="1" spans="1:26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s="1" customFormat="1" customHeight="1" spans="1:26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s="1" customFormat="1" customHeight="1" spans="1:26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s="1" customFormat="1" customHeight="1" spans="1:26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s="1" customFormat="1" customHeight="1" spans="1:26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s="1" customFormat="1" customHeight="1" spans="1:26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s="1" customFormat="1" customHeight="1" spans="1:26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s="1" customFormat="1" customHeight="1" spans="1:26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s="1" customFormat="1" customHeight="1" spans="1:2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s="1" customFormat="1" customHeight="1" spans="1:26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s="1" customFormat="1" customHeight="1" spans="1:26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s="1" customFormat="1" customHeight="1" spans="1:26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s="1" customFormat="1" customHeight="1" spans="1:26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s="1" customFormat="1" customHeight="1" spans="1:26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s="1" customFormat="1" customHeight="1" spans="1:26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s="1" customFormat="1" customHeight="1" spans="1:26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s="1" customFormat="1" customHeight="1" spans="1:26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s="1" customFormat="1" customHeight="1" spans="1:26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s="1" customFormat="1" customHeight="1" spans="1:2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s="1" customFormat="1" customHeight="1" spans="1:26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s="1" customFormat="1" customHeight="1" spans="1:26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s="1" customFormat="1" customHeight="1" spans="1:26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s="1" customFormat="1" customHeight="1" spans="1:26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s="1" customFormat="1" customHeight="1" spans="1:26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s="1" customFormat="1" customHeight="1" spans="1:26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s="1" customFormat="1" customHeight="1" spans="1:26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s="1" customFormat="1" customHeight="1" spans="1:26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s="1" customFormat="1" customHeight="1" spans="1:26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s="1" customFormat="1" customHeight="1" spans="1:2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s="1" customFormat="1" customHeight="1" spans="1:26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s="1" customFormat="1" customHeight="1" spans="1:26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s="1" customFormat="1" customHeight="1" spans="1:26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s="1" customFormat="1" customHeight="1" spans="1:26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s="1" customFormat="1" customHeight="1" spans="1:26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s="1" customFormat="1" customHeight="1" spans="1:26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s="1" customFormat="1" customHeight="1" spans="1:26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s="1" customFormat="1" customHeight="1" spans="1:26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s="1" customFormat="1" customHeight="1" spans="1:26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s="1" customFormat="1" customHeight="1" spans="1:2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s="1" customFormat="1" customHeight="1" spans="1:26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s="1" customFormat="1" customHeight="1" spans="1:26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s="1" customFormat="1" customHeight="1" spans="1:26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s="1" customFormat="1" customHeight="1" spans="1:26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s="1" customFormat="1" customHeight="1" spans="1:26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s="1" customFormat="1" customHeight="1" spans="1:26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s="1" customFormat="1" customHeight="1" spans="1:26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s="1" customFormat="1" customHeight="1" spans="1:26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s="1" customFormat="1" customHeight="1" spans="1:26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s="1" customFormat="1" customHeight="1" spans="1: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s="1" customFormat="1" customHeight="1" spans="1:26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s="1" customFormat="1" customHeight="1" spans="1:26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s="1" customFormat="1" customHeight="1" spans="1:26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s="1" customFormat="1" customHeight="1" spans="1:26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s="1" customFormat="1" customHeight="1" spans="1:26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s="1" customFormat="1" customHeight="1" spans="1:26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s="1" customFormat="1" customHeight="1" spans="1:26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s="1" customFormat="1" customHeight="1" spans="1:26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s="1" customFormat="1" customHeight="1" spans="1:26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s="1" customFormat="1" customHeight="1" spans="1:2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s="1" customFormat="1" customHeight="1" spans="1:26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s="1" customFormat="1" customHeight="1" spans="1:26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s="1" customFormat="1" customHeight="1" spans="1:26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s="1" customFormat="1" customHeight="1" spans="1:26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s="1" customFormat="1" customHeight="1" spans="1:26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s="1" customFormat="1" customHeight="1" spans="1:26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s="1" customFormat="1" customHeight="1" spans="1:26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s="1" customFormat="1" customHeight="1" spans="1:26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s="1" customFormat="1" customHeight="1" spans="1:26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s="1" customFormat="1" customHeight="1" spans="1:2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s="1" customFormat="1" customHeight="1" spans="1:26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s="1" customFormat="1" customHeight="1" spans="1:26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s="1" customFormat="1" customHeight="1" spans="1:26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s="1" customFormat="1" customHeight="1" spans="1:26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s="1" customFormat="1" customHeight="1" spans="1:26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s="1" customFormat="1" customHeight="1" spans="1:26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s="1" customFormat="1" customHeight="1" spans="1:26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s="1" customFormat="1" customHeight="1" spans="1:26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s="1" customFormat="1" customHeight="1" spans="1:26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s="1" customFormat="1" customHeight="1" spans="1:2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s="1" customFormat="1" customHeight="1" spans="1:26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s="1" customFormat="1" customHeight="1" spans="1:26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s="1" customFormat="1" customHeight="1" spans="1:26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s="1" customFormat="1" customHeight="1" spans="1:26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s="1" customFormat="1" customHeight="1" spans="1:26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s="1" customFormat="1" customHeight="1" spans="1:26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s="1" customFormat="1" customHeight="1" spans="1:26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s="1" customFormat="1" customHeight="1" spans="1:26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s="1" customFormat="1" customHeight="1" spans="1:26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s="1" customFormat="1" customHeight="1" spans="1:2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s="1" customFormat="1" customHeight="1" spans="1:26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s="1" customFormat="1" customHeight="1" spans="1:26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s="1" customFormat="1" customHeight="1" spans="1:26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s="1" customFormat="1" customHeight="1" spans="1:26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s="1" customFormat="1" customHeight="1" spans="1:26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s="1" customFormat="1" customHeight="1" spans="1:26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s="1" customFormat="1" customHeight="1" spans="1:26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s="1" customFormat="1" customHeight="1" spans="1:26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s="1" customFormat="1" customHeight="1" spans="1:26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s="1" customFormat="1" customHeight="1" spans="1:2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s="1" customFormat="1" customHeight="1" spans="1:26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s="1" customFormat="1" customHeight="1" spans="1:26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s="1" customFormat="1" customHeight="1" spans="1:26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s="1" customFormat="1" customHeight="1" spans="1:26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s="1" customFormat="1" customHeight="1" spans="1:26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s="1" customFormat="1" customHeight="1" spans="1:26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s="1" customFormat="1" customHeight="1" spans="1:26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s="1" customFormat="1" customHeight="1" spans="1:26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s="1" customFormat="1" customHeight="1" spans="1:26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s="1" customFormat="1" customHeight="1" spans="1:2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s="1" customFormat="1" customHeight="1" spans="1:26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s="1" customFormat="1" customHeight="1" spans="1:26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s="1" customFormat="1" customHeight="1" spans="1:26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s="1" customFormat="1" customHeight="1" spans="1:26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s="1" customFormat="1" customHeight="1" spans="1:26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s="1" customFormat="1" customHeight="1" spans="1:26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s="1" customFormat="1" customHeight="1" spans="1:26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s="1" customFormat="1" customHeight="1" spans="1:26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s="1" customFormat="1" customHeight="1" spans="1:26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s="1" customFormat="1" customHeight="1" spans="1:26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s="1" customFormat="1" customHeight="1" spans="1:26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s="1" customFormat="1" customHeight="1" spans="1:26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s="1" customFormat="1" customHeight="1" spans="1:26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63"/>
  <sheetViews>
    <sheetView topLeftCell="A3" workbookViewId="0">
      <selection activeCell="G31" sqref="G31"/>
    </sheetView>
  </sheetViews>
  <sheetFormatPr defaultColWidth="9.14285714285714" defaultRowHeight="15" outlineLevelCol="2"/>
  <cols>
    <col min="1" max="1" width="16.2857142857143"/>
  </cols>
  <sheetData>
    <row r="3" spans="1:3">
      <c r="A3" t="s">
        <v>0</v>
      </c>
      <c r="C3" t="s">
        <v>15</v>
      </c>
    </row>
    <row r="4" spans="1:3">
      <c r="A4" t="s">
        <v>15</v>
      </c>
      <c r="C4" t="s">
        <v>22</v>
      </c>
    </row>
    <row r="5" spans="1:3">
      <c r="A5" t="s">
        <v>22</v>
      </c>
      <c r="C5" t="s">
        <v>24</v>
      </c>
    </row>
    <row r="6" spans="1:3">
      <c r="A6" t="s">
        <v>24</v>
      </c>
      <c r="C6" t="s">
        <v>26</v>
      </c>
    </row>
    <row r="7" spans="1:3">
      <c r="A7" t="s">
        <v>26</v>
      </c>
      <c r="C7" t="s">
        <v>28</v>
      </c>
    </row>
    <row r="8" spans="1:3">
      <c r="A8" t="s">
        <v>28</v>
      </c>
      <c r="C8" t="s">
        <v>29</v>
      </c>
    </row>
    <row r="9" spans="1:3">
      <c r="A9" t="s">
        <v>29</v>
      </c>
      <c r="C9" t="s">
        <v>31</v>
      </c>
    </row>
    <row r="10" spans="1:3">
      <c r="A10" t="s">
        <v>31</v>
      </c>
      <c r="C10" t="s">
        <v>33</v>
      </c>
    </row>
    <row r="11" spans="1:3">
      <c r="A11" t="s">
        <v>33</v>
      </c>
      <c r="C11" t="s">
        <v>35</v>
      </c>
    </row>
    <row r="12" spans="1:3">
      <c r="A12" t="s">
        <v>35</v>
      </c>
      <c r="C12" t="s">
        <v>37</v>
      </c>
    </row>
    <row r="13" spans="1:3">
      <c r="A13" t="s">
        <v>37</v>
      </c>
      <c r="C13" t="s">
        <v>38</v>
      </c>
    </row>
    <row r="14" spans="1:3">
      <c r="A14" t="s">
        <v>38</v>
      </c>
      <c r="C14" t="s">
        <v>39</v>
      </c>
    </row>
    <row r="15" spans="1:3">
      <c r="A15" t="s">
        <v>39</v>
      </c>
      <c r="C15" t="s">
        <v>41</v>
      </c>
    </row>
    <row r="16" spans="1:3">
      <c r="A16" t="s">
        <v>41</v>
      </c>
      <c r="C16" t="s">
        <v>43</v>
      </c>
    </row>
    <row r="17" spans="1:3">
      <c r="A17" t="s">
        <v>43</v>
      </c>
      <c r="C17" t="s">
        <v>44</v>
      </c>
    </row>
    <row r="18" spans="1:3">
      <c r="A18" t="s">
        <v>44</v>
      </c>
      <c r="C18" t="s">
        <v>45</v>
      </c>
    </row>
    <row r="19" spans="1:3">
      <c r="A19" t="s">
        <v>45</v>
      </c>
      <c r="C19" t="s">
        <v>46</v>
      </c>
    </row>
    <row r="20" spans="1:3">
      <c r="A20" t="s">
        <v>46</v>
      </c>
      <c r="C20" t="s">
        <v>47</v>
      </c>
    </row>
    <row r="21" spans="1:3">
      <c r="A21" t="s">
        <v>47</v>
      </c>
      <c r="C21" t="s">
        <v>48</v>
      </c>
    </row>
    <row r="22" spans="1:3">
      <c r="A22" t="s">
        <v>48</v>
      </c>
      <c r="C22" t="s">
        <v>49</v>
      </c>
    </row>
    <row r="23" spans="1:3">
      <c r="A23" t="s">
        <v>49</v>
      </c>
      <c r="C23" t="s">
        <v>50</v>
      </c>
    </row>
    <row r="24" spans="1:3">
      <c r="A24" t="s">
        <v>50</v>
      </c>
      <c r="C24" t="s">
        <v>51</v>
      </c>
    </row>
    <row r="25" spans="1:3">
      <c r="A25" t="s">
        <v>51</v>
      </c>
      <c r="C25" t="s">
        <v>53</v>
      </c>
    </row>
    <row r="26" spans="1:3">
      <c r="A26" t="s">
        <v>53</v>
      </c>
      <c r="C26" t="s">
        <v>54</v>
      </c>
    </row>
    <row r="27" spans="1:3">
      <c r="A27" t="s">
        <v>54</v>
      </c>
      <c r="C27" t="s">
        <v>55</v>
      </c>
    </row>
    <row r="28" spans="1:3">
      <c r="A28" t="s">
        <v>55</v>
      </c>
      <c r="C28" t="s">
        <v>56</v>
      </c>
    </row>
    <row r="29" spans="1:3">
      <c r="A29" t="s">
        <v>56</v>
      </c>
      <c r="C29" t="s">
        <v>58</v>
      </c>
    </row>
    <row r="30" spans="1:3">
      <c r="A30" t="s">
        <v>58</v>
      </c>
      <c r="C30" t="s">
        <v>59</v>
      </c>
    </row>
    <row r="31" spans="1:3">
      <c r="A31" t="s">
        <v>59</v>
      </c>
      <c r="C31" t="s">
        <v>61</v>
      </c>
    </row>
    <row r="32" spans="1:3">
      <c r="A32" t="s">
        <v>61</v>
      </c>
      <c r="C32" t="s">
        <v>62</v>
      </c>
    </row>
    <row r="33" spans="1:3">
      <c r="A33" t="s">
        <v>62</v>
      </c>
      <c r="C33" t="s">
        <v>63</v>
      </c>
    </row>
    <row r="34" spans="1:3">
      <c r="A34" t="s">
        <v>63</v>
      </c>
      <c r="C34" t="s">
        <v>64</v>
      </c>
    </row>
    <row r="35" spans="1:3">
      <c r="A35" t="s">
        <v>64</v>
      </c>
      <c r="C35" t="s">
        <v>65</v>
      </c>
    </row>
    <row r="36" spans="1:3">
      <c r="A36" t="s">
        <v>65</v>
      </c>
      <c r="C36" t="s">
        <v>66</v>
      </c>
    </row>
    <row r="37" spans="1:3">
      <c r="A37" t="s">
        <v>66</v>
      </c>
      <c r="C37" t="s">
        <v>67</v>
      </c>
    </row>
    <row r="38" spans="1:3">
      <c r="A38" t="s">
        <v>67</v>
      </c>
      <c r="C38" t="s">
        <v>68</v>
      </c>
    </row>
    <row r="39" spans="1:3">
      <c r="A39" t="s">
        <v>68</v>
      </c>
      <c r="C39" t="s">
        <v>69</v>
      </c>
    </row>
    <row r="40" spans="1:3">
      <c r="A40" t="s">
        <v>69</v>
      </c>
      <c r="C40" t="s">
        <v>70</v>
      </c>
    </row>
    <row r="41" spans="1:3">
      <c r="A41" t="s">
        <v>70</v>
      </c>
      <c r="C41" t="s">
        <v>72</v>
      </c>
    </row>
    <row r="42" spans="1:3">
      <c r="A42" t="s">
        <v>72</v>
      </c>
      <c r="C42" t="s">
        <v>73</v>
      </c>
    </row>
    <row r="43" spans="1:3">
      <c r="A43" t="s">
        <v>73</v>
      </c>
      <c r="C43" t="s">
        <v>74</v>
      </c>
    </row>
    <row r="44" spans="1:3">
      <c r="A44" t="s">
        <v>74</v>
      </c>
      <c r="C44" t="s">
        <v>75</v>
      </c>
    </row>
    <row r="45" spans="1:3">
      <c r="A45" t="s">
        <v>75</v>
      </c>
      <c r="C45" t="s">
        <v>76</v>
      </c>
    </row>
    <row r="46" spans="1:3">
      <c r="A46" t="s">
        <v>76</v>
      </c>
      <c r="C46" t="s">
        <v>77</v>
      </c>
    </row>
    <row r="47" spans="1:3">
      <c r="A47" t="s">
        <v>77</v>
      </c>
      <c r="C47" t="s">
        <v>78</v>
      </c>
    </row>
    <row r="48" spans="1:3">
      <c r="A48" t="s">
        <v>78</v>
      </c>
      <c r="C48" t="s">
        <v>79</v>
      </c>
    </row>
    <row r="49" spans="1:3">
      <c r="A49" t="s">
        <v>79</v>
      </c>
      <c r="C49" t="s">
        <v>81</v>
      </c>
    </row>
    <row r="50" spans="1:3">
      <c r="A50" t="s">
        <v>81</v>
      </c>
      <c r="C50" t="s">
        <v>82</v>
      </c>
    </row>
    <row r="51" spans="1:3">
      <c r="A51" t="s">
        <v>82</v>
      </c>
      <c r="C51" t="s">
        <v>83</v>
      </c>
    </row>
    <row r="52" spans="1:3">
      <c r="A52" t="s">
        <v>83</v>
      </c>
      <c r="C52" t="s">
        <v>84</v>
      </c>
    </row>
    <row r="53" spans="1:3">
      <c r="A53" t="s">
        <v>84</v>
      </c>
      <c r="C53" t="s">
        <v>86</v>
      </c>
    </row>
    <row r="54" spans="1:3">
      <c r="A54" t="s">
        <v>86</v>
      </c>
      <c r="C54" t="s">
        <v>87</v>
      </c>
    </row>
    <row r="55" spans="1:3">
      <c r="A55" t="s">
        <v>87</v>
      </c>
      <c r="C55" t="s">
        <v>88</v>
      </c>
    </row>
    <row r="56" spans="1:3">
      <c r="A56" t="s">
        <v>88</v>
      </c>
      <c r="C56" t="s">
        <v>89</v>
      </c>
    </row>
    <row r="57" spans="1:3">
      <c r="A57" t="s">
        <v>89</v>
      </c>
      <c r="C57" t="s">
        <v>90</v>
      </c>
    </row>
    <row r="58" spans="1:3">
      <c r="A58" t="s">
        <v>90</v>
      </c>
      <c r="C58" t="s">
        <v>91</v>
      </c>
    </row>
    <row r="59" spans="1:3">
      <c r="A59" t="s">
        <v>91</v>
      </c>
      <c r="C59" t="s">
        <v>92</v>
      </c>
    </row>
    <row r="60" spans="1:3">
      <c r="A60" t="s">
        <v>92</v>
      </c>
      <c r="C60" t="s">
        <v>93</v>
      </c>
    </row>
    <row r="61" spans="1:3">
      <c r="A61" t="s">
        <v>93</v>
      </c>
      <c r="C61" s="71" t="s">
        <v>94</v>
      </c>
    </row>
    <row r="62" spans="1:3">
      <c r="A62" t="s">
        <v>94</v>
      </c>
      <c r="C62" s="72" t="s">
        <v>109</v>
      </c>
    </row>
    <row r="63" spans="1:1">
      <c r="A63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7"/>
  <sheetViews>
    <sheetView tabSelected="1" workbookViewId="0">
      <selection activeCell="K27" sqref="K27"/>
    </sheetView>
  </sheetViews>
  <sheetFormatPr defaultColWidth="9.14285714285714" defaultRowHeight="15" outlineLevelCol="6"/>
  <cols>
    <col min="1" max="1" width="28.7142857142857" customWidth="1"/>
    <col min="3" max="3" width="31.8571428571429" customWidth="1"/>
    <col min="4" max="4" width="25.7142857142857" customWidth="1"/>
    <col min="5" max="5" width="27.4285714285714" customWidth="1"/>
    <col min="6" max="7" width="25.2857142857143" customWidth="1"/>
  </cols>
  <sheetData>
    <row r="2" ht="18.75" spans="4:7">
      <c r="D2" s="4" t="s">
        <v>110</v>
      </c>
      <c r="E2" s="70" t="s">
        <v>15</v>
      </c>
      <c r="F2" s="1"/>
      <c r="G2" s="1"/>
    </row>
    <row r="3" spans="1:7">
      <c r="A3" s="2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ht="15.75" spans="1:7">
      <c r="A5" s="1"/>
      <c r="B5" s="59"/>
      <c r="C5" s="8"/>
      <c r="D5" s="8"/>
      <c r="E5" s="8"/>
      <c r="F5" s="8"/>
      <c r="G5" s="8"/>
    </row>
    <row r="6" ht="22.5" spans="1:7">
      <c r="A6" s="1"/>
      <c r="B6" s="59"/>
      <c r="C6" s="9" t="s">
        <v>111</v>
      </c>
      <c r="D6" s="52"/>
      <c r="E6" s="52"/>
      <c r="F6" s="52"/>
      <c r="G6" s="53"/>
    </row>
    <row r="7" ht="15.75" spans="1:7">
      <c r="A7" s="1"/>
      <c r="B7" s="59"/>
      <c r="C7" s="13"/>
      <c r="D7" s="14" t="s">
        <v>112</v>
      </c>
      <c r="E7" s="15"/>
      <c r="F7" s="15"/>
      <c r="G7" s="16"/>
    </row>
    <row r="8" ht="15.75" spans="1:7">
      <c r="A8" s="1"/>
      <c r="B8" s="59"/>
      <c r="C8" s="18"/>
      <c r="D8" s="19" t="s">
        <v>16</v>
      </c>
      <c r="E8" s="20" t="s">
        <v>19</v>
      </c>
      <c r="F8" s="20" t="s">
        <v>20</v>
      </c>
      <c r="G8" s="21" t="s">
        <v>21</v>
      </c>
    </row>
    <row r="9" ht="20.25" spans="1:7">
      <c r="A9" s="1"/>
      <c r="B9" s="59"/>
      <c r="C9" s="23" t="s">
        <v>113</v>
      </c>
      <c r="D9" s="24">
        <f t="array" ref="D9">INDEX(TR,MATCH(1,(E2=TS)*(D8=years),0))</f>
        <v>170910000000</v>
      </c>
      <c r="E9" s="24">
        <f t="array" ref="E9">INDEX(TR,MATCH(1,(E2=TS)*(E8=years),0))</f>
        <v>182795000000</v>
      </c>
      <c r="F9" s="24">
        <f t="array" ref="F9">INDEX(TR,MATCH(1,(E2=TS)*(F8=years),0))</f>
        <v>233715000000</v>
      </c>
      <c r="G9" s="24">
        <f t="array" ref="G9">INDEX(TR,MATCH(1,(E2=TS)*(G8=years),0))</f>
        <v>215639000000</v>
      </c>
    </row>
    <row r="10" ht="16.5" spans="1:7">
      <c r="A10" s="1"/>
      <c r="B10" s="1"/>
      <c r="C10" s="27" t="s">
        <v>114</v>
      </c>
      <c r="D10" s="24">
        <f t="array" ref="D10">INDEX(CGS,MATCH(1,(E2=TS)*(D8=years),0))</f>
        <v>106606000000</v>
      </c>
      <c r="E10" s="24">
        <f t="array" ref="E10">INDEX(CGS,MATCH(1,(E2=TS)*(E8=years),0))</f>
        <v>112258000000</v>
      </c>
      <c r="F10" s="24">
        <f t="array" ref="F10">INDEX(CGS,MATCH(1,(E2=TS)*(F8=years),0))</f>
        <v>140089000000</v>
      </c>
      <c r="G10" s="24">
        <f t="array" ref="G10">INDEX(CGS,MATCH(1,(E2=TS)*(G8=years),0))</f>
        <v>131376000000</v>
      </c>
    </row>
    <row r="11" ht="16.5" spans="1:7">
      <c r="A11" s="1"/>
      <c r="B11" s="1"/>
      <c r="C11" s="28" t="s">
        <v>115</v>
      </c>
      <c r="D11" s="24">
        <f t="array" ref="D11">INDEX(GP,MATCH(1,(E2=TS)*(D8=years),0))</f>
        <v>64304000000</v>
      </c>
      <c r="E11" s="24">
        <f t="array" ref="E11">INDEX(GP,MATCH(1,(E2=TS)*(E8=years),0))</f>
        <v>70537000000</v>
      </c>
      <c r="F11" s="24">
        <f t="array" ref="F11">INDEX(GP,MATCH(1,(E2=TS)*(F8=years),0))</f>
        <v>93626000000</v>
      </c>
      <c r="G11" s="24">
        <f t="array" ref="G11">INDEX(GP,MATCH(1,(E2=TS)*(G8=years),0))</f>
        <v>84263000000</v>
      </c>
    </row>
    <row r="12" ht="16.5" spans="1:7">
      <c r="A12" s="1"/>
      <c r="B12" s="1"/>
      <c r="C12" s="29" t="s">
        <v>116</v>
      </c>
      <c r="D12" s="24">
        <f t="array" ref="D12">INDEX(SGA,MATCH(1,(E2=TS)*(D8=years),0))</f>
        <v>10830000000</v>
      </c>
      <c r="E12" s="24">
        <f t="array" ref="E12">INDEX(SGA,MATCH(1,(E2=TS)*(E8=years),0))</f>
        <v>11993000000</v>
      </c>
      <c r="F12" s="24">
        <f t="array" ref="F12">INDEX(SGA,MATCH(1,(E2=TS)*(F8=years),0))</f>
        <v>14329000000</v>
      </c>
      <c r="G12" s="24">
        <f t="array" ref="G12">INDEX(SGA,MATCH(1,(E2=TS)*(G8=years),0))</f>
        <v>14194000000</v>
      </c>
    </row>
    <row r="13" ht="16.5" spans="1:7">
      <c r="A13" s="1"/>
      <c r="B13" s="1"/>
      <c r="C13" s="28" t="s">
        <v>117</v>
      </c>
      <c r="D13" s="24">
        <f t="array" ref="D13">INDEX(OOE,MATCH(1,(E2=TS)*(D8=years),0))</f>
        <v>0</v>
      </c>
      <c r="E13" s="24">
        <f t="array" ref="E13">INDEX(OOE,MATCH(1,(E2=TS)*(E8=years),0))</f>
        <v>0</v>
      </c>
      <c r="F13" s="24">
        <f t="array" ref="F13">INDEX(OOE,MATCH(1,(E2=TS)*(F8=years),0))</f>
        <v>0</v>
      </c>
      <c r="G13" s="24">
        <f t="array" ref="G13">INDEX(OOE,MATCH(1,(E2=TS)*(G8=years),0))</f>
        <v>0</v>
      </c>
    </row>
    <row r="14" ht="16.5" spans="1:7">
      <c r="A14" s="1"/>
      <c r="B14" s="1"/>
      <c r="C14" s="28" t="s">
        <v>118</v>
      </c>
      <c r="D14" s="24">
        <f t="array" ref="D14">INDEX(RandD,MATCH(1,(E2=TS)*(D8=years),0))</f>
        <v>4475000000</v>
      </c>
      <c r="E14" s="24">
        <f t="array" ref="E14">INDEX(RandD,MATCH(1,(E2=TS)*(E8=years),0))</f>
        <v>6041000000</v>
      </c>
      <c r="F14" s="24">
        <f t="array" ref="F14">INDEX(RandD,MATCH(1,(E2=TS)*(F8=years),0))</f>
        <v>8067000000</v>
      </c>
      <c r="G14" s="24">
        <f t="array" ref="G14">INDEX(RandD,MATCH(1,(E2=TS)*(G8=years),0))</f>
        <v>10045000000</v>
      </c>
    </row>
    <row r="15" ht="17.25" spans="1:7">
      <c r="A15" s="1"/>
      <c r="B15" s="1"/>
      <c r="C15" s="31" t="s">
        <v>119</v>
      </c>
      <c r="D15" s="24">
        <f t="array" ref="D15">INDEX(TOE,MATCH(1,(E2=TS)*(D8=years),0))</f>
        <v>15305000000</v>
      </c>
      <c r="E15" s="24">
        <f t="array" ref="E15">INDEX(TOE,MATCH(1,(E2=TS)*(E8=years),0))</f>
        <v>18034000000</v>
      </c>
      <c r="F15" s="24">
        <f t="array" ref="F15">INDEX(TOE,MATCH(1,(E2=TS)*(F8=years),0))</f>
        <v>22396000000</v>
      </c>
      <c r="G15" s="24">
        <f t="array" ref="G15">INDEX(TOE,MATCH(1,(E2=TS)*(G8=years),0))</f>
        <v>24239000000</v>
      </c>
    </row>
    <row r="16" ht="17.25" spans="1:7">
      <c r="A16" s="1"/>
      <c r="C16" s="33" t="s">
        <v>120</v>
      </c>
      <c r="D16" s="24">
        <f t="array" ref="D16">INDEX(OP,MATCH(1,(E2=TS)*(D8=years),0))</f>
        <v>48999000000</v>
      </c>
      <c r="E16" s="24">
        <f t="array" ref="E16">INDEX(OP,MATCH(1,(E2=TS)*(E8=years),0))</f>
        <v>52503000000</v>
      </c>
      <c r="F16" s="24">
        <f t="array" ref="F16">INDEX(OP,MATCH(1,(E2=TS)*(F8=years),0))</f>
        <v>71230000000</v>
      </c>
      <c r="G16" s="24">
        <f t="array" ref="G16">INDEX(OP,MATCH(1,(E2=TS)*(G8=years),0))</f>
        <v>60024000000</v>
      </c>
    </row>
    <row r="17" ht="15.75"/>
  </sheetData>
  <mergeCells count="3">
    <mergeCell ref="C6:G6"/>
    <mergeCell ref="D7:G7"/>
    <mergeCell ref="C7:C8"/>
  </mergeCells>
  <dataValidations count="1">
    <dataValidation type="list" allowBlank="1" showInputMessage="1" showErrorMessage="1" sqref="E2">
      <formula1>'Pivot table'!$C$3:$C$62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M7" sqref="M5:R7"/>
    </sheetView>
  </sheetViews>
  <sheetFormatPr defaultColWidth="9.14285714285714" defaultRowHeight="15"/>
  <cols>
    <col min="1" max="1" width="28.4285714285714" customWidth="1"/>
    <col min="2" max="2" width="13.2857142857143" customWidth="1"/>
    <col min="3" max="3" width="30.4285714285714" customWidth="1"/>
    <col min="4" max="4" width="23.7142857142857" customWidth="1"/>
    <col min="5" max="5" width="27.1428571428571" customWidth="1"/>
    <col min="6" max="6" width="23.4285714285714" customWidth="1"/>
    <col min="7" max="7" width="25.8571428571429" customWidth="1"/>
    <col min="8" max="8" width="28.7142857142857" customWidth="1"/>
    <col min="9" max="9" width="26.1428571428571" customWidth="1"/>
  </cols>
  <sheetData>
    <row r="1" spans="3:3">
      <c r="C1" s="1"/>
    </row>
    <row r="2" ht="18.75" spans="1:7">
      <c r="A2" s="2"/>
      <c r="B2" s="3">
        <v>1</v>
      </c>
      <c r="C2" s="4" t="s">
        <v>110</v>
      </c>
      <c r="D2" s="5" t="s">
        <v>15</v>
      </c>
      <c r="E2" s="1"/>
      <c r="F2" s="1"/>
      <c r="G2" s="1"/>
    </row>
    <row r="3" spans="2:7">
      <c r="B3" s="6"/>
      <c r="C3" s="1"/>
      <c r="D3" s="1"/>
      <c r="E3" s="1"/>
      <c r="F3" s="1"/>
      <c r="G3" s="1"/>
    </row>
    <row r="4" spans="1:7">
      <c r="A4" s="1"/>
      <c r="B4" s="7"/>
      <c r="C4" s="8"/>
      <c r="D4" s="8"/>
      <c r="E4" s="8"/>
      <c r="F4" s="8"/>
      <c r="G4" s="8"/>
    </row>
    <row r="5" ht="22.5" spans="1:9">
      <c r="A5" s="1"/>
      <c r="B5" s="7"/>
      <c r="C5" s="9" t="s">
        <v>121</v>
      </c>
      <c r="D5" s="10"/>
      <c r="E5" s="10"/>
      <c r="F5" s="10"/>
      <c r="G5" s="11"/>
      <c r="H5" s="12"/>
      <c r="I5" s="12"/>
    </row>
    <row r="6" spans="1:9">
      <c r="A6" s="1"/>
      <c r="B6" s="7"/>
      <c r="C6" s="13"/>
      <c r="D6" s="14" t="s">
        <v>112</v>
      </c>
      <c r="E6" s="15"/>
      <c r="F6" s="15"/>
      <c r="G6" s="16"/>
      <c r="H6" s="17" t="s">
        <v>122</v>
      </c>
      <c r="I6" s="62"/>
    </row>
    <row r="7" spans="1:9">
      <c r="A7" s="1"/>
      <c r="B7" s="7"/>
      <c r="C7" s="18"/>
      <c r="D7" s="19" t="s">
        <v>16</v>
      </c>
      <c r="E7" s="20" t="s">
        <v>19</v>
      </c>
      <c r="F7" s="20" t="s">
        <v>20</v>
      </c>
      <c r="G7" s="21" t="s">
        <v>21</v>
      </c>
      <c r="H7" s="22" t="s">
        <v>123</v>
      </c>
      <c r="I7" s="63" t="s">
        <v>124</v>
      </c>
    </row>
    <row r="8" ht="20.25" spans="1:9">
      <c r="A8" s="1"/>
      <c r="B8" s="7"/>
      <c r="C8" s="23" t="s">
        <v>113</v>
      </c>
      <c r="D8" s="24">
        <f t="array" ref="D8">INDEX(TR,MATCH(1,(D2=TS)*(D7=years),0))</f>
        <v>170910000000</v>
      </c>
      <c r="E8" s="24">
        <f t="array" ref="E8">INDEX(TR,MATCH(1,(D2=TS)*(E7=years),0))</f>
        <v>182795000000</v>
      </c>
      <c r="F8" s="24">
        <f t="array" ref="F8">INDEX(TR,MATCH(1,(D2=TS)*(F7=years),0))</f>
        <v>233715000000</v>
      </c>
      <c r="G8" s="24">
        <f t="array" ref="G8">INDEX(TR,MATCH(1,(D2=TS)*(G7=years),0))</f>
        <v>215639000000</v>
      </c>
      <c r="H8" s="25">
        <f ca="1">G8*(1+H20)</f>
        <v>232944811789.957</v>
      </c>
      <c r="I8" s="64">
        <f ca="1" t="array" ref="I8">H8*(1+I20)</f>
        <v>253968925855.5</v>
      </c>
    </row>
    <row r="9" spans="1:9">
      <c r="A9" s="1"/>
      <c r="B9" s="26"/>
      <c r="C9" s="27" t="s">
        <v>114</v>
      </c>
      <c r="D9" s="24">
        <f t="array" ref="D9">INDEX(CGS,MATCH(1,(D2=TS)*(D7=years),0))</f>
        <v>106606000000</v>
      </c>
      <c r="E9" s="24">
        <f t="array" ref="E9">INDEX(CGS,MATCH(1,(D2=TS)*(E7=years),0))</f>
        <v>112258000000</v>
      </c>
      <c r="F9" s="24">
        <f t="array" ref="F9">INDEX(CGS,MATCH(1,(D2=TS)*(F7=years),0))</f>
        <v>140089000000</v>
      </c>
      <c r="G9" s="24">
        <f t="array" ref="G9">INDEX(CGS,MATCH(1,(D2=TS)*(G7=years),0))</f>
        <v>131376000000</v>
      </c>
      <c r="H9" s="25"/>
      <c r="I9" s="64"/>
    </row>
    <row r="10" spans="1:9">
      <c r="A10" s="1"/>
      <c r="B10" s="26"/>
      <c r="C10" s="28" t="s">
        <v>115</v>
      </c>
      <c r="D10" s="24">
        <f t="array" ref="D10">INDEX(GP,MATCH(1,(D2=TS)*(D7=years),0))</f>
        <v>64304000000</v>
      </c>
      <c r="E10" s="24">
        <f t="array" ref="E10">INDEX(GP,MATCH(1,(D2=TS)*(E7=years),0))</f>
        <v>70537000000</v>
      </c>
      <c r="F10" s="24">
        <f t="array" ref="F10">INDEX(GP,MATCH(1,(D2=TS)*(F7=years),0))</f>
        <v>93626000000</v>
      </c>
      <c r="G10" s="24">
        <f t="array" ref="G10">INDEX(GP,MATCH(1,(D2=TS)*(G7=years),0))</f>
        <v>84263000000</v>
      </c>
      <c r="H10" s="25">
        <f ca="1">H8*H21</f>
        <v>88984830220.3206</v>
      </c>
      <c r="I10" s="64">
        <f ca="1">I8*I21</f>
        <v>99555723120.1137</v>
      </c>
    </row>
    <row r="11" spans="1:9">
      <c r="A11" s="1"/>
      <c r="B11" s="26"/>
      <c r="C11" s="29" t="s">
        <v>116</v>
      </c>
      <c r="D11" s="24">
        <f t="array" ref="D11">INDEX(SGA,MATCH(1,(D2=TS)*(D7=years),0))</f>
        <v>10830000000</v>
      </c>
      <c r="E11" s="24">
        <f t="array" ref="E11">INDEX(SGA,MATCH(1,(D2=TS)*(E7=years),0))</f>
        <v>11993000000</v>
      </c>
      <c r="F11" s="24">
        <f t="array" ref="F11">INDEX(SGA,MATCH(1,(D2=TS)*(F7=years),0))</f>
        <v>14329000000</v>
      </c>
      <c r="G11" s="24">
        <f t="array" ref="G11">INDEX(SGA,MATCH(1,(D2=TS)*(G7=years),0))</f>
        <v>14194000000</v>
      </c>
      <c r="H11" s="25"/>
      <c r="I11" s="64"/>
    </row>
    <row r="12" spans="1:9">
      <c r="A12" s="1"/>
      <c r="B12" s="26"/>
      <c r="C12" s="28" t="s">
        <v>117</v>
      </c>
      <c r="D12" s="24">
        <f t="array" ref="D12">INDEX(OOE,MATCH(1,(D2=TS)*(D7=years),0))</f>
        <v>0</v>
      </c>
      <c r="E12" s="24">
        <f t="array" ref="E12">INDEX(OOE,MATCH(1,(D2=TS)*(E7=years),0))</f>
        <v>0</v>
      </c>
      <c r="F12" s="24">
        <f t="array" ref="F12">INDEX(OOE,MATCH(1,(D2=TS)*(F7=years),0))</f>
        <v>0</v>
      </c>
      <c r="G12" s="24">
        <f t="array" ref="G12">INDEX(OOE,MATCH(1,(D2=TS)*(G7=years),0))</f>
        <v>0</v>
      </c>
      <c r="H12" s="25"/>
      <c r="I12" s="64"/>
    </row>
    <row r="13" spans="1:9">
      <c r="A13" s="1"/>
      <c r="B13" s="26"/>
      <c r="C13" s="28" t="s">
        <v>118</v>
      </c>
      <c r="D13" s="24">
        <f t="array" ref="D13">INDEX(RandD,MATCH(1,(D2=TS)*(D7=years),0))</f>
        <v>4475000000</v>
      </c>
      <c r="E13" s="24">
        <f t="array" ref="E13">INDEX(RandD,MATCH(1,(D2=TS)*(E7=years),0))</f>
        <v>6041000000</v>
      </c>
      <c r="F13" s="24">
        <f t="array" ref="F13">INDEX(RandD,MATCH(1,(D2=TS)*(F7=years),0))</f>
        <v>8067000000</v>
      </c>
      <c r="G13" s="24">
        <f t="array" ref="G13">INDEX(RandD,MATCH(1,(D2=TS)*(G7=years),0))</f>
        <v>10045000000</v>
      </c>
      <c r="H13" s="30"/>
      <c r="I13" s="65"/>
    </row>
    <row r="14" ht="17.25" spans="1:9">
      <c r="A14" s="1"/>
      <c r="B14" s="26"/>
      <c r="C14" s="31" t="s">
        <v>119</v>
      </c>
      <c r="D14" s="24">
        <f t="array" ref="D14">INDEX(TOE,MATCH(1,(D2=TS)*(D7=years),0))</f>
        <v>15305000000</v>
      </c>
      <c r="E14" s="24">
        <f t="array" ref="E14">INDEX(TOE,MATCH(1,(D2=TS)*(E7=years),0))</f>
        <v>18034000000</v>
      </c>
      <c r="F14" s="24">
        <f t="array" ref="F14">INDEX(TOE,MATCH(1,(D2=TS)*(F7=years),0))</f>
        <v>22396000000</v>
      </c>
      <c r="G14" s="24">
        <f t="array" ref="G14">INDEX(TOE,MATCH(1,(D2=TS)*(G7=years),0))</f>
        <v>24239000000</v>
      </c>
      <c r="H14" s="32"/>
      <c r="I14" s="66"/>
    </row>
    <row r="15" ht="17.25" spans="1:9">
      <c r="A15" s="1"/>
      <c r="B15" s="6"/>
      <c r="C15" s="33" t="s">
        <v>120</v>
      </c>
      <c r="D15" s="24">
        <f t="array" ref="D15">INDEX(OP,MATCH(1,(D2=TS)*(D7=years),0))</f>
        <v>48999000000</v>
      </c>
      <c r="E15" s="24">
        <f t="array" ref="E15">INDEX(OP,MATCH(1,(D2=TS)*(E7=years),0))</f>
        <v>52503000000</v>
      </c>
      <c r="F15" s="24">
        <f t="array" ref="F15">INDEX(OP,MATCH(1,(D2=TS)*(F7=years),0))</f>
        <v>71230000000</v>
      </c>
      <c r="G15" s="24">
        <f t="array" ref="G15">INDEX(OP,MATCH(1,(D2=TS)*(G7=years),0))</f>
        <v>60024000000</v>
      </c>
      <c r="H15" s="34">
        <f ca="1">H8*H22</f>
        <v>64566740365.8433</v>
      </c>
      <c r="I15" s="67">
        <f ca="1">I8*I22</f>
        <v>72933812101.2221</v>
      </c>
    </row>
    <row r="16" spans="2:2">
      <c r="B16" s="6"/>
    </row>
    <row r="17" spans="2:2">
      <c r="B17" s="6"/>
    </row>
    <row r="18" ht="18.75" spans="2:9">
      <c r="B18" s="6"/>
      <c r="C18" s="35" t="s">
        <v>125</v>
      </c>
      <c r="D18" s="36"/>
      <c r="E18" s="36"/>
      <c r="F18" s="36"/>
      <c r="G18" s="36"/>
      <c r="H18" s="35"/>
      <c r="I18" s="36"/>
    </row>
    <row r="19" ht="19.5" spans="2:8">
      <c r="B19" s="6"/>
      <c r="C19" s="37" t="s">
        <v>126</v>
      </c>
      <c r="H19" s="37" t="s">
        <v>127</v>
      </c>
    </row>
    <row r="20" spans="2:9">
      <c r="B20" s="6"/>
      <c r="C20" s="38" t="s">
        <v>128</v>
      </c>
      <c r="D20" s="39"/>
      <c r="E20" s="40">
        <f t="array" ref="E20">($E$8/$D$8)-1</f>
        <v>0.0695395237259375</v>
      </c>
      <c r="F20" s="40">
        <f t="array" ref="F20">($F$8/$E$8)-1</f>
        <v>0.278563418036598</v>
      </c>
      <c r="G20" s="40">
        <f t="array" ref="G20">($G$8/$F$8)-1</f>
        <v>-0.0773420619130137</v>
      </c>
      <c r="H20" s="41">
        <f ca="1">OFFSET(D28,MATCH($D$24,$C$28:$C$30,0),0)</f>
        <v>0.0802536266165074</v>
      </c>
      <c r="I20" s="41">
        <f ca="1" t="array" ref="I20">OFFSET(D28,MATCH($D$24,$C$28:$C$30,0),1)</f>
        <v>0.0902536266165074</v>
      </c>
    </row>
    <row r="21" spans="2:9">
      <c r="B21" s="6"/>
      <c r="C21" s="42" t="s">
        <v>13</v>
      </c>
      <c r="D21" s="43">
        <f t="array" ref="D21">INDEX(GM,MATCH(1,(D2=TS)*(D7=years),0))</f>
        <v>0.385880357777839</v>
      </c>
      <c r="E21" s="43">
        <f t="array" ref="E21">INDEX(GM,MATCH(1,(D2=TS)*(E7=years),0))</f>
        <v>0.400599020174144</v>
      </c>
      <c r="F21" s="43">
        <f t="array" ref="F21">INDEX(GM,MATCH(1,(D2=TS)*(F7=years),0))</f>
        <v>0.39075955648097</v>
      </c>
      <c r="G21" s="44">
        <f>(G10/G8)</f>
        <v>0.39075955648097</v>
      </c>
      <c r="H21" s="45">
        <f ca="1">OFFSET(D32,MATCH($D$24,$C$32:$C$34,0),0)</f>
        <v>0.381999622728481</v>
      </c>
      <c r="I21" s="68">
        <f ca="1">OFFSET(D32,MATCH($D$24,$C$32:$C$34,0),1)</f>
        <v>0.391999622728481</v>
      </c>
    </row>
    <row r="22" spans="2:9">
      <c r="B22" s="6"/>
      <c r="C22" s="42" t="s">
        <v>14</v>
      </c>
      <c r="D22" s="43">
        <f t="array" ref="D22">INDEX(OM,MATCH(1,(D2=TS)*(D7=years),0))</f>
        <v>0.287223392324735</v>
      </c>
      <c r="E22" s="43">
        <f t="array" ref="E22">INDEX(OM,MATCH(1,(D2=TS)*(E7=years),0))</f>
        <v>0.304772907173267</v>
      </c>
      <c r="F22" s="43">
        <f t="array" ref="F22">INDEX(OM,MATCH(1,(D2=TS)*(F7=years),0))</f>
        <v>0.278354101067061</v>
      </c>
      <c r="G22" s="46">
        <f>G15/G8</f>
        <v>0.278354101067061</v>
      </c>
      <c r="H22" s="47">
        <f ca="1">OFFSET(D36,MATCH($D$24,$C$36:$C$38,0),0)</f>
        <v>0.277176125408031</v>
      </c>
      <c r="I22" s="69">
        <f ca="1" t="array" ref="I22">OFFSET(D36,MATCH($D$24,$C$36:$C$38,0),1)</f>
        <v>0.287176125408031</v>
      </c>
    </row>
    <row r="23" ht="16.5" spans="2:2">
      <c r="B23" s="6"/>
    </row>
    <row r="24" ht="19.5" spans="2:4">
      <c r="B24" s="48">
        <v>2</v>
      </c>
      <c r="C24" s="49" t="s">
        <v>129</v>
      </c>
      <c r="D24" s="50" t="s">
        <v>130</v>
      </c>
    </row>
    <row r="26" ht="19.5" spans="3:5">
      <c r="C26" s="51" t="s">
        <v>131</v>
      </c>
      <c r="D26" s="52"/>
      <c r="E26" s="53"/>
    </row>
    <row r="27" ht="15.75" spans="3:5">
      <c r="C27" s="54" t="s">
        <v>132</v>
      </c>
      <c r="D27" s="55" t="s">
        <v>123</v>
      </c>
      <c r="E27" s="55" t="s">
        <v>124</v>
      </c>
    </row>
    <row r="28" ht="15.75" spans="3:5">
      <c r="C28" s="56" t="s">
        <v>133</v>
      </c>
      <c r="D28" s="57">
        <f>AVERAGE(E20:G20)</f>
        <v>0.0902536266165074</v>
      </c>
      <c r="E28" s="57">
        <f>D28+0.01</f>
        <v>0.100253626616507</v>
      </c>
    </row>
    <row r="29" ht="15.75" spans="3:5">
      <c r="C29" s="56" t="s">
        <v>130</v>
      </c>
      <c r="D29" s="57">
        <f>D28+0.01</f>
        <v>0.100253626616507</v>
      </c>
      <c r="E29" s="57">
        <f>E28+0.01</f>
        <v>0.110253626616507</v>
      </c>
    </row>
    <row r="30" ht="16.5" spans="3:5">
      <c r="C30" s="56" t="s">
        <v>134</v>
      </c>
      <c r="D30" s="57">
        <f>D28-0.01</f>
        <v>0.0802536266165074</v>
      </c>
      <c r="E30" s="57">
        <f>E28-0.01</f>
        <v>0.0902536266165074</v>
      </c>
    </row>
    <row r="31" ht="17.25" spans="3:5">
      <c r="C31" s="58" t="s">
        <v>135</v>
      </c>
      <c r="D31" s="59"/>
      <c r="E31" s="59"/>
    </row>
    <row r="32" ht="16.5" spans="3:5">
      <c r="C32" s="56" t="s">
        <v>133</v>
      </c>
      <c r="D32" s="57">
        <f>AVERAGE(D21:G21)</f>
        <v>0.391999622728481</v>
      </c>
      <c r="E32" s="57">
        <f>D32+0.01</f>
        <v>0.401999622728481</v>
      </c>
    </row>
    <row r="33" ht="15.75" spans="3:5">
      <c r="C33" s="56" t="s">
        <v>130</v>
      </c>
      <c r="D33" s="57">
        <f>D32+0.01</f>
        <v>0.401999622728481</v>
      </c>
      <c r="E33" s="57">
        <f>E32+0.01</f>
        <v>0.411999622728481</v>
      </c>
    </row>
    <row r="34" ht="16.5" spans="3:5">
      <c r="C34" s="56" t="s">
        <v>134</v>
      </c>
      <c r="D34" s="57">
        <f>D32-0.01</f>
        <v>0.381999622728481</v>
      </c>
      <c r="E34" s="57">
        <f>E32-0.01</f>
        <v>0.391999622728481</v>
      </c>
    </row>
    <row r="35" ht="17.25" spans="3:5">
      <c r="C35" s="58" t="s">
        <v>136</v>
      </c>
      <c r="D35" s="59"/>
      <c r="E35" s="59"/>
    </row>
    <row r="36" ht="16.5" spans="3:5">
      <c r="C36" s="56" t="s">
        <v>133</v>
      </c>
      <c r="D36" s="57">
        <f>AVERAGE(D22:G22)</f>
        <v>0.287176125408031</v>
      </c>
      <c r="E36" s="57">
        <f>D36+0.01</f>
        <v>0.297176125408031</v>
      </c>
    </row>
    <row r="37" ht="15.75" spans="3:5">
      <c r="C37" s="56" t="s">
        <v>130</v>
      </c>
      <c r="D37" s="57">
        <f>D36+0.01</f>
        <v>0.297176125408031</v>
      </c>
      <c r="E37" s="57">
        <f>E36+0.01</f>
        <v>0.307176125408031</v>
      </c>
    </row>
    <row r="38" ht="16.5" spans="3:5">
      <c r="C38" s="60" t="s">
        <v>134</v>
      </c>
      <c r="D38" s="61">
        <f>D36-0.01</f>
        <v>0.277176125408031</v>
      </c>
      <c r="E38" s="61">
        <f>E36-0.01</f>
        <v>0.287176125408031</v>
      </c>
    </row>
  </sheetData>
  <mergeCells count="5">
    <mergeCell ref="C5:G5"/>
    <mergeCell ref="D6:G6"/>
    <mergeCell ref="H6:I6"/>
    <mergeCell ref="C26:E26"/>
    <mergeCell ref="C6:C7"/>
  </mergeCells>
  <dataValidations count="2">
    <dataValidation type="list" allowBlank="1" showInputMessage="1" showErrorMessage="1" sqref="D2">
      <formula1>'Pivot table'!$C$3:$C$62</formula1>
    </dataValidation>
    <dataValidation type="list" allowBlank="1" showErrorMessage="1" sqref="D24">
      <formula1>$C$27:$C$29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Filtered Data</vt:lpstr>
      <vt:lpstr>Task 1</vt:lpstr>
      <vt:lpstr>Pivot table</vt:lpstr>
      <vt:lpstr>Task 2</vt:lpstr>
      <vt:lpstr>Task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Prithu</dc:creator>
  <cp:lastModifiedBy>Prithu</cp:lastModifiedBy>
  <dcterms:created xsi:type="dcterms:W3CDTF">2022-10-01T21:06:00Z</dcterms:created>
  <dcterms:modified xsi:type="dcterms:W3CDTF">2022-10-06T18:12:08Z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3D22822B1C2D4B02ADBD6464CDAD49EF</vt:lpwstr>
  </property>
  <property fmtid="{D5CDD505-2E9C-101B-9397-08002B2CF9AE}" pid="3" name="KSOProductBuildVer">
    <vt:lpwstr>1033-11.2.0.11210</vt:lpwstr>
  </property>
</Properties>
</file>