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" windowWidth="18192" windowHeight="11568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P33" i="1" l="1"/>
  <c r="E17" i="1"/>
  <c r="E8" i="1"/>
  <c r="E12" i="1" s="1"/>
  <c r="I31" i="1"/>
  <c r="A13" i="1"/>
  <c r="I13" i="1"/>
  <c r="E16" i="1" l="1"/>
  <c r="E18" i="1" s="1"/>
  <c r="E15" i="1"/>
  <c r="E13" i="1"/>
  <c r="O26" i="1"/>
  <c r="K26" i="1"/>
  <c r="K30" i="1" s="1"/>
  <c r="K31" i="1" s="1"/>
  <c r="L26" i="1"/>
  <c r="L30" i="1" s="1"/>
  <c r="L31" i="1" s="1"/>
  <c r="M26" i="1"/>
  <c r="M30" i="1" s="1"/>
  <c r="M31" i="1" s="1"/>
  <c r="N26" i="1"/>
  <c r="N30" i="1" s="1"/>
  <c r="N31" i="1" s="1"/>
  <c r="J26" i="1"/>
  <c r="J30" i="1" s="1"/>
  <c r="J31" i="1" s="1"/>
  <c r="O35" i="1"/>
  <c r="N35" i="1"/>
  <c r="M35" i="1"/>
  <c r="L35" i="1"/>
  <c r="K35" i="1"/>
  <c r="J35" i="1"/>
  <c r="O30" i="1"/>
  <c r="O31" i="1" s="1"/>
  <c r="L8" i="1"/>
  <c r="L12" i="1" s="1"/>
  <c r="L13" i="1" s="1"/>
  <c r="J34" i="1" l="1"/>
  <c r="J36" i="1" s="1"/>
  <c r="J33" i="1"/>
  <c r="L34" i="1"/>
  <c r="L36" i="1" s="1"/>
  <c r="L33" i="1"/>
  <c r="N34" i="1"/>
  <c r="N36" i="1" s="1"/>
  <c r="N33" i="1"/>
  <c r="K34" i="1"/>
  <c r="K36" i="1" s="1"/>
  <c r="K33" i="1"/>
  <c r="M34" i="1"/>
  <c r="M36" i="1" s="1"/>
  <c r="M33" i="1"/>
  <c r="O34" i="1"/>
  <c r="O36" i="1" s="1"/>
  <c r="O33" i="1"/>
  <c r="L15" i="1"/>
  <c r="K8" i="1"/>
  <c r="K12" i="1" s="1"/>
  <c r="K13" i="1" s="1"/>
  <c r="M8" i="1"/>
  <c r="N8" i="1"/>
  <c r="O8" i="1"/>
  <c r="J8" i="1"/>
  <c r="J12" i="1" s="1"/>
  <c r="J13" i="1" s="1"/>
  <c r="J15" i="1" l="1"/>
  <c r="K15" i="1"/>
  <c r="M12" i="1"/>
  <c r="M13" i="1" s="1"/>
  <c r="N12" i="1"/>
  <c r="N13" i="1" s="1"/>
  <c r="O12" i="1"/>
  <c r="O13" i="1" s="1"/>
  <c r="B8" i="1"/>
  <c r="B12" i="1" s="1"/>
  <c r="B15" i="1" s="1"/>
  <c r="C8" i="1"/>
  <c r="C12" i="1" s="1"/>
  <c r="C13" i="1" s="1"/>
  <c r="D8" i="1"/>
  <c r="F8" i="1"/>
  <c r="F12" i="1" s="1"/>
  <c r="F13" i="1" s="1"/>
  <c r="G8" i="1"/>
  <c r="G12" i="1" s="1"/>
  <c r="G13" i="1" s="1"/>
  <c r="K17" i="1"/>
  <c r="B13" i="1" l="1"/>
  <c r="J17" i="1"/>
  <c r="O17" i="1"/>
  <c r="M17" i="1"/>
  <c r="F15" i="1"/>
  <c r="J16" i="1"/>
  <c r="N15" i="1"/>
  <c r="N17" i="1"/>
  <c r="L17" i="1"/>
  <c r="D12" i="1"/>
  <c r="D13" i="1" s="1"/>
  <c r="K16" i="1"/>
  <c r="K18" i="1" s="1"/>
  <c r="M15" i="1"/>
  <c r="L16" i="1"/>
  <c r="N16" i="1"/>
  <c r="O15" i="1" l="1"/>
  <c r="P15" i="1" s="1"/>
  <c r="J18" i="1"/>
  <c r="M16" i="1"/>
  <c r="M18" i="1" s="1"/>
  <c r="O16" i="1"/>
  <c r="O18" i="1" s="1"/>
  <c r="N18" i="1"/>
  <c r="C17" i="1"/>
  <c r="C15" i="1"/>
  <c r="G17" i="1"/>
  <c r="G15" i="1"/>
  <c r="F17" i="1"/>
  <c r="F16" i="1"/>
  <c r="B16" i="1"/>
  <c r="L18" i="1"/>
  <c r="G16" i="1"/>
  <c r="C16" i="1"/>
  <c r="B17" i="1"/>
  <c r="G18" i="1" l="1"/>
  <c r="C18" i="1"/>
  <c r="F18" i="1"/>
  <c r="B18" i="1"/>
  <c r="D16" i="1"/>
  <c r="D15" i="1"/>
  <c r="H15" i="1" s="1"/>
  <c r="D17" i="1"/>
  <c r="D18" i="1" l="1"/>
</calcChain>
</file>

<file path=xl/sharedStrings.xml><?xml version="1.0" encoding="utf-8"?>
<sst xmlns="http://schemas.openxmlformats.org/spreadsheetml/2006/main" count="60" uniqueCount="24">
  <si>
    <t>18 x 32</t>
  </si>
  <si>
    <t>Comissão (5%)</t>
  </si>
  <si>
    <t>Lucro (%)</t>
  </si>
  <si>
    <t>Lucro (R$)</t>
  </si>
  <si>
    <t>Custo (R$)</t>
  </si>
  <si>
    <t>Lucro Real (R$)</t>
  </si>
  <si>
    <t>Área (cm2)</t>
  </si>
  <si>
    <t>Venda (R$)</t>
  </si>
  <si>
    <t>17 x 30</t>
  </si>
  <si>
    <t>19 x 35</t>
  </si>
  <si>
    <t>22 x 40</t>
  </si>
  <si>
    <t>25 x 45</t>
  </si>
  <si>
    <t>Naval Marítimo</t>
  </si>
  <si>
    <t>Plastificado</t>
  </si>
  <si>
    <t>Custo Base (R$)</t>
  </si>
  <si>
    <t>Custo Cabo (R$)</t>
  </si>
  <si>
    <t>Valor Chapa (R$)</t>
  </si>
  <si>
    <t>15 x 25</t>
  </si>
  <si>
    <t>Plastificado Comum</t>
  </si>
  <si>
    <t>Perc. Lucro (%)</t>
  </si>
  <si>
    <t>18 mm</t>
  </si>
  <si>
    <t>15 mm</t>
  </si>
  <si>
    <t>Desempenadeiras</t>
  </si>
  <si>
    <t>20 x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</si>
</sst>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b/>
      <sz val="11"/>
      <color theme="9" tint="-0.249977111117893"/>
      <name val="Courier New"/>
      <family val="3"/>
    </font>
    <font>
      <b/>
      <sz val="16"/>
      <color theme="9" tint="-0.249977111117893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 vertical="center"/>
    </xf>
    <xf numFmtId="2" fontId="3" fillId="2" borderId="1" xfId="0" applyNumberFormat="1" applyFont="1" applyFill="1" applyBorder="1" applyAlignment="1">
      <alignment horizontal="right" vertical="center" wrapText="1"/>
    </xf>
    <xf numFmtId="2" fontId="2" fillId="0" borderId="0" xfId="0" applyNumberFormat="1" applyFont="1"/>
    <xf numFmtId="2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vertical="center"/>
    </xf>
    <xf numFmtId="10" fontId="0" fillId="0" borderId="0" xfId="0" applyNumberFormat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6"/>
  <sheetViews>
    <sheetView tabSelected="1" zoomScaleNormal="100" workbookViewId="0"/>
  </sheetViews>
  <sheetFormatPr defaultRowHeight="14.4" x14ac:dyDescent="0.3"/>
  <cols>
    <col min="1" max="1" width="20.88671875" bestFit="1" customWidth="1"/>
    <col min="2" max="2" width="12.88671875" bestFit="1" customWidth="1"/>
    <col min="3" max="4" width="11.5546875" bestFit="1" customWidth="1"/>
    <col min="5" max="5" width="11.5546875" customWidth="1"/>
    <col min="6" max="7" width="11.5546875" bestFit="1" customWidth="1"/>
    <col min="9" max="9" width="20.88671875" customWidth="1"/>
    <col min="10" max="13" width="12.88671875" bestFit="1" customWidth="1"/>
    <col min="14" max="15" width="11.5546875" bestFit="1" customWidth="1"/>
  </cols>
  <sheetData>
    <row r="3" spans="1:16" ht="14.4" customHeight="1" x14ac:dyDescent="0.3">
      <c r="A3" s="2" t="s">
        <v>16</v>
      </c>
      <c r="B3" s="3">
        <v>356.4</v>
      </c>
      <c r="C3" s="4"/>
      <c r="D3" s="22"/>
      <c r="E3" s="10" t="s">
        <v>13</v>
      </c>
      <c r="F3" s="10"/>
      <c r="G3" s="10"/>
      <c r="H3" s="1"/>
      <c r="I3" s="2" t="s">
        <v>16</v>
      </c>
      <c r="J3" s="3">
        <v>209.61</v>
      </c>
      <c r="K3" s="3"/>
      <c r="L3" s="4"/>
      <c r="M3" s="13" t="s">
        <v>12</v>
      </c>
      <c r="N3" s="14"/>
      <c r="O3" s="15"/>
    </row>
    <row r="4" spans="1:16" ht="14.4" customHeight="1" x14ac:dyDescent="0.3">
      <c r="A4" s="2" t="s">
        <v>6</v>
      </c>
      <c r="B4" s="4">
        <v>29768</v>
      </c>
      <c r="C4" s="4"/>
      <c r="D4" s="22"/>
      <c r="E4" s="10"/>
      <c r="F4" s="10"/>
      <c r="G4" s="10"/>
      <c r="H4" s="1"/>
      <c r="I4" s="2" t="s">
        <v>6</v>
      </c>
      <c r="J4" s="4">
        <v>35200</v>
      </c>
      <c r="K4" s="4"/>
      <c r="L4" s="4"/>
      <c r="M4" s="16"/>
      <c r="N4" s="17"/>
      <c r="O4" s="18"/>
    </row>
    <row r="5" spans="1:16" ht="14.4" customHeight="1" x14ac:dyDescent="0.3">
      <c r="A5" s="2" t="s">
        <v>19</v>
      </c>
      <c r="B5" s="11">
        <v>90</v>
      </c>
      <c r="C5" s="4"/>
      <c r="D5" s="22"/>
      <c r="E5" s="10" t="s">
        <v>20</v>
      </c>
      <c r="F5" s="10"/>
      <c r="G5" s="10"/>
      <c r="H5" s="1"/>
      <c r="I5" s="2" t="s">
        <v>19</v>
      </c>
      <c r="J5" s="11">
        <v>100</v>
      </c>
      <c r="K5" s="4"/>
      <c r="L5" s="4"/>
      <c r="M5" s="19" t="s">
        <v>21</v>
      </c>
      <c r="N5" s="20"/>
      <c r="O5" s="21"/>
    </row>
    <row r="6" spans="1:16" x14ac:dyDescent="0.3">
      <c r="A6" s="4"/>
      <c r="B6" s="4"/>
      <c r="C6" s="4"/>
      <c r="D6" s="4"/>
      <c r="E6" s="4"/>
      <c r="F6" s="4"/>
      <c r="G6" s="4"/>
      <c r="H6" s="1"/>
      <c r="I6" s="4"/>
      <c r="J6" s="4"/>
      <c r="K6" s="4"/>
      <c r="L6" s="4"/>
      <c r="M6" s="4"/>
      <c r="N6" s="4"/>
      <c r="O6" s="4"/>
    </row>
    <row r="7" spans="1:16" x14ac:dyDescent="0.3">
      <c r="A7" s="2" t="s">
        <v>22</v>
      </c>
      <c r="B7" s="5" t="s">
        <v>8</v>
      </c>
      <c r="C7" s="5" t="s">
        <v>0</v>
      </c>
      <c r="D7" s="5" t="s">
        <v>9</v>
      </c>
      <c r="E7" s="5" t="s">
        <v>23</v>
      </c>
      <c r="F7" s="5" t="s">
        <v>10</v>
      </c>
      <c r="G7" s="5" t="s">
        <v>11</v>
      </c>
      <c r="H7" s="1"/>
      <c r="I7" s="2" t="s">
        <v>22</v>
      </c>
      <c r="J7" s="5" t="s">
        <v>17</v>
      </c>
      <c r="K7" s="5" t="s">
        <v>8</v>
      </c>
      <c r="L7" s="5" t="s">
        <v>0</v>
      </c>
      <c r="M7" s="5" t="s">
        <v>9</v>
      </c>
      <c r="N7" s="5" t="s">
        <v>10</v>
      </c>
      <c r="O7" s="5" t="s">
        <v>11</v>
      </c>
    </row>
    <row r="8" spans="1:16" x14ac:dyDescent="0.3">
      <c r="A8" s="2" t="s">
        <v>14</v>
      </c>
      <c r="B8" s="6">
        <f>(((INT(LEFT(B7,2))+0.5)*(INT(RIGHT(B7,2))+0.5))*$B$3)/$B$4</f>
        <v>6.3903688524590168</v>
      </c>
      <c r="C8" s="6">
        <f t="shared" ref="C8:G8" si="0">(((INT(LEFT(C7,2))+0.5)*(INT(RIGHT(C7,2))+0.5))*$B$3)/$B$4</f>
        <v>7.1985185434023116</v>
      </c>
      <c r="D8" s="6">
        <f t="shared" si="0"/>
        <v>8.2880240526740128</v>
      </c>
      <c r="E8" s="6">
        <f t="shared" ref="E8" si="1">(((INT(LEFT(E7,2))+0.5)*(INT(RIGHT(E7,2))+0.5))*$B$3)/$B$4</f>
        <v>8.713050927170114</v>
      </c>
      <c r="F8" s="6">
        <f t="shared" si="0"/>
        <v>10.910020827734479</v>
      </c>
      <c r="G8" s="6">
        <f t="shared" si="0"/>
        <v>13.891195243214188</v>
      </c>
      <c r="H8" s="1"/>
      <c r="I8" s="2" t="s">
        <v>14</v>
      </c>
      <c r="J8" s="6">
        <f>(((INT(LEFT(J7,2))+0.5)*(INT(RIGHT(J7,2))+0.5))*$J$3)/$J$4</f>
        <v>2.3536463778409091</v>
      </c>
      <c r="K8" s="6">
        <f t="shared" ref="K8:O8" si="2">(((INT(LEFT(K7,2))+0.5)*(INT(RIGHT(K7,2))+0.5))*$J$3)/$J$4</f>
        <v>3.1783902698863638</v>
      </c>
      <c r="L8" s="6">
        <f t="shared" si="2"/>
        <v>3.5803412642045456</v>
      </c>
      <c r="M8" s="6">
        <f t="shared" si="2"/>
        <v>4.1222307528409097</v>
      </c>
      <c r="N8" s="6">
        <f t="shared" si="2"/>
        <v>5.426338423295455</v>
      </c>
      <c r="O8" s="6">
        <f t="shared" si="2"/>
        <v>6.9090909801136364</v>
      </c>
    </row>
    <row r="9" spans="1:16" x14ac:dyDescent="0.3">
      <c r="A9" s="2" t="s">
        <v>15</v>
      </c>
      <c r="B9" s="6">
        <v>3</v>
      </c>
      <c r="C9" s="6">
        <v>3</v>
      </c>
      <c r="D9" s="6">
        <v>3</v>
      </c>
      <c r="E9" s="6">
        <v>3</v>
      </c>
      <c r="F9" s="6">
        <v>3</v>
      </c>
      <c r="G9" s="6">
        <v>3</v>
      </c>
      <c r="H9" s="1"/>
      <c r="I9" s="2" t="s">
        <v>15</v>
      </c>
      <c r="J9" s="6">
        <v>3</v>
      </c>
      <c r="K9" s="6">
        <v>3</v>
      </c>
      <c r="L9" s="6">
        <v>3</v>
      </c>
      <c r="M9" s="6">
        <v>3</v>
      </c>
      <c r="N9" s="6">
        <v>3</v>
      </c>
      <c r="O9" s="6">
        <v>3</v>
      </c>
    </row>
    <row r="10" spans="1:16" x14ac:dyDescent="0.3">
      <c r="A10" s="4"/>
      <c r="B10" s="6"/>
      <c r="C10" s="6"/>
      <c r="D10" s="6"/>
      <c r="E10" s="6"/>
      <c r="F10" s="6"/>
      <c r="G10" s="6"/>
      <c r="H10" s="1"/>
      <c r="I10" s="4"/>
      <c r="J10" s="6"/>
      <c r="K10" s="6"/>
      <c r="L10" s="6"/>
      <c r="M10" s="6"/>
      <c r="N10" s="6"/>
      <c r="O10" s="6"/>
    </row>
    <row r="11" spans="1:16" x14ac:dyDescent="0.3">
      <c r="A11" s="4"/>
      <c r="B11" s="6"/>
      <c r="C11" s="6"/>
      <c r="D11" s="6"/>
      <c r="E11" s="6"/>
      <c r="F11" s="6"/>
      <c r="G11" s="6"/>
      <c r="H11" s="1"/>
      <c r="I11" s="4"/>
      <c r="J11" s="6"/>
      <c r="K11" s="6"/>
      <c r="L11" s="6"/>
      <c r="M11" s="6"/>
      <c r="N11" s="6"/>
      <c r="O11" s="6"/>
    </row>
    <row r="12" spans="1:16" x14ac:dyDescent="0.3">
      <c r="A12" s="2" t="s">
        <v>4</v>
      </c>
      <c r="B12" s="6">
        <f>SUM(B8,B9)</f>
        <v>9.3903688524590159</v>
      </c>
      <c r="C12" s="6">
        <f t="shared" ref="C12:G12" si="3">SUM(C8,C9)</f>
        <v>10.198518543402312</v>
      </c>
      <c r="D12" s="6">
        <f t="shared" si="3"/>
        <v>11.288024052674013</v>
      </c>
      <c r="E12" s="6">
        <f t="shared" ref="E12" si="4">SUM(E8,E9)</f>
        <v>11.713050927170114</v>
      </c>
      <c r="F12" s="6">
        <f t="shared" si="3"/>
        <v>13.910020827734479</v>
      </c>
      <c r="G12" s="6">
        <f t="shared" si="3"/>
        <v>16.891195243214188</v>
      </c>
      <c r="H12" s="1"/>
      <c r="I12" s="2" t="s">
        <v>4</v>
      </c>
      <c r="J12" s="6">
        <f>SUM(J8,J9)</f>
        <v>5.3536463778409091</v>
      </c>
      <c r="K12" s="6">
        <f>SUM(K8,K9)</f>
        <v>6.1783902698863642</v>
      </c>
      <c r="L12" s="6">
        <f t="shared" ref="L12:O12" si="5">SUM(L8,L9)</f>
        <v>6.5803412642045451</v>
      </c>
      <c r="M12" s="6">
        <f t="shared" si="5"/>
        <v>7.1222307528409097</v>
      </c>
      <c r="N12" s="6">
        <f t="shared" si="5"/>
        <v>8.426338423295455</v>
      </c>
      <c r="O12" s="6">
        <f t="shared" si="5"/>
        <v>9.9090909801136355</v>
      </c>
    </row>
    <row r="13" spans="1:16" x14ac:dyDescent="0.3">
      <c r="A13" s="2" t="str">
        <f>CONCATENATE("Venda c/ ", $B$5,"%")</f>
        <v>Venda c/ 90%</v>
      </c>
      <c r="B13" s="6">
        <f>PRODUCT(B12,($B$5/100)+1)</f>
        <v>17.841700819672131</v>
      </c>
      <c r="C13" s="6">
        <f t="shared" ref="C13:G13" si="6">PRODUCT(C12,($B$5/100)+1)</f>
        <v>19.377185232464392</v>
      </c>
      <c r="D13" s="6">
        <f t="shared" si="6"/>
        <v>21.447245700080622</v>
      </c>
      <c r="E13" s="6">
        <f t="shared" si="6"/>
        <v>22.254796761623215</v>
      </c>
      <c r="F13" s="6">
        <f t="shared" si="6"/>
        <v>26.429039572695508</v>
      </c>
      <c r="G13" s="6">
        <f t="shared" si="6"/>
        <v>32.093270962106956</v>
      </c>
      <c r="H13" s="1"/>
      <c r="I13" s="2" t="str">
        <f>CONCATENATE("Venda c/ ", $J$5,"%")</f>
        <v>Venda c/ 100%</v>
      </c>
      <c r="J13" s="6">
        <f>PRODUCT(J12,($J$5/100)+1)</f>
        <v>10.707292755681818</v>
      </c>
      <c r="K13" s="6">
        <f t="shared" ref="K13:O13" si="7">PRODUCT(K12,($J$5/100)+1)</f>
        <v>12.356780539772728</v>
      </c>
      <c r="L13" s="6">
        <f t="shared" si="7"/>
        <v>13.16068252840909</v>
      </c>
      <c r="M13" s="6">
        <f t="shared" si="7"/>
        <v>14.244461505681819</v>
      </c>
      <c r="N13" s="6">
        <f t="shared" si="7"/>
        <v>16.85267684659091</v>
      </c>
      <c r="O13" s="6">
        <f t="shared" si="7"/>
        <v>19.818181960227271</v>
      </c>
    </row>
    <row r="14" spans="1:16" x14ac:dyDescent="0.3">
      <c r="A14" s="2" t="s">
        <v>7</v>
      </c>
      <c r="B14" s="7">
        <v>18</v>
      </c>
      <c r="C14" s="7">
        <v>19</v>
      </c>
      <c r="D14" s="7">
        <v>21</v>
      </c>
      <c r="E14" s="7">
        <v>21</v>
      </c>
      <c r="F14" s="7">
        <v>26</v>
      </c>
      <c r="G14" s="7">
        <v>31</v>
      </c>
      <c r="H14" s="1"/>
      <c r="I14" s="2" t="s">
        <v>7</v>
      </c>
      <c r="J14" s="7">
        <v>12</v>
      </c>
      <c r="K14" s="7">
        <v>14</v>
      </c>
      <c r="L14" s="7">
        <v>15</v>
      </c>
      <c r="M14" s="7">
        <v>17</v>
      </c>
      <c r="N14" s="7">
        <v>19</v>
      </c>
      <c r="O14" s="7">
        <v>21</v>
      </c>
    </row>
    <row r="15" spans="1:16" x14ac:dyDescent="0.3">
      <c r="A15" s="2" t="s">
        <v>2</v>
      </c>
      <c r="B15" s="6">
        <f>ROUNDDOWN(((B14/B12)-1)*100,2)</f>
        <v>91.68</v>
      </c>
      <c r="C15" s="6">
        <f t="shared" ref="C15:G15" si="8">ROUNDDOWN(((C14/C12)-1)*100,2)</f>
        <v>86.3</v>
      </c>
      <c r="D15" s="6">
        <f t="shared" si="8"/>
        <v>86.03</v>
      </c>
      <c r="E15" s="6">
        <f t="shared" ref="E15" si="9">ROUNDDOWN(((E14/E12)-1)*100,2)</f>
        <v>79.28</v>
      </c>
      <c r="F15" s="6">
        <f t="shared" si="8"/>
        <v>86.91</v>
      </c>
      <c r="G15" s="6">
        <f t="shared" si="8"/>
        <v>83.52</v>
      </c>
      <c r="H15" s="8">
        <f>AVERAGE(B15:G15)</f>
        <v>85.61999999999999</v>
      </c>
      <c r="I15" s="2" t="s">
        <v>2</v>
      </c>
      <c r="J15" s="6">
        <f>ROUNDDOWN(((J14/J12)-1)*100,2)</f>
        <v>124.14</v>
      </c>
      <c r="K15" s="6">
        <f>ROUNDDOWN(((K14/K12)-1)*100,2)</f>
        <v>126.59</v>
      </c>
      <c r="L15" s="6">
        <f t="shared" ref="L15" si="10">ROUNDDOWN(((L14/L12)-1)*100,2)</f>
        <v>127.95</v>
      </c>
      <c r="M15" s="6">
        <f t="shared" ref="M15" si="11">ROUNDDOWN(((M14/M12)-1)*100,2)</f>
        <v>138.68</v>
      </c>
      <c r="N15" s="6">
        <f t="shared" ref="N15" si="12">ROUNDDOWN(((N14/N12)-1)*100,2)</f>
        <v>125.48</v>
      </c>
      <c r="O15" s="6">
        <f t="shared" ref="O15" si="13">ROUNDDOWN(((O14/O12)-1)*100,2)</f>
        <v>111.92</v>
      </c>
      <c r="P15" s="9">
        <f>AVERAGE(J15:O15)</f>
        <v>125.79333333333334</v>
      </c>
    </row>
    <row r="16" spans="1:16" x14ac:dyDescent="0.3">
      <c r="A16" s="2" t="s">
        <v>3</v>
      </c>
      <c r="B16" s="6">
        <f>B14-B12</f>
        <v>8.6096311475409841</v>
      </c>
      <c r="C16" s="6">
        <f t="shared" ref="C16:G16" si="14">C14-C12</f>
        <v>8.8014814565976884</v>
      </c>
      <c r="D16" s="6">
        <f t="shared" si="14"/>
        <v>9.7119759473259872</v>
      </c>
      <c r="E16" s="6">
        <f t="shared" ref="E16" si="15">E14-E12</f>
        <v>9.286949072829886</v>
      </c>
      <c r="F16" s="6">
        <f t="shared" si="14"/>
        <v>12.089979172265521</v>
      </c>
      <c r="G16" s="6">
        <f t="shared" si="14"/>
        <v>14.108804756785812</v>
      </c>
      <c r="H16" s="1"/>
      <c r="I16" s="2" t="s">
        <v>3</v>
      </c>
      <c r="J16" s="6">
        <f>J14-J12</f>
        <v>6.6463536221590909</v>
      </c>
      <c r="K16" s="6">
        <f>K14-K12</f>
        <v>7.8216097301136358</v>
      </c>
      <c r="L16" s="6">
        <f t="shared" ref="L16:O16" si="16">L14-L12</f>
        <v>8.4196587357954549</v>
      </c>
      <c r="M16" s="6">
        <f t="shared" si="16"/>
        <v>9.8777692471590903</v>
      </c>
      <c r="N16" s="6">
        <f t="shared" si="16"/>
        <v>10.573661576704545</v>
      </c>
      <c r="O16" s="6">
        <f t="shared" si="16"/>
        <v>11.090909019886364</v>
      </c>
    </row>
    <row r="17" spans="1:15" x14ac:dyDescent="0.3">
      <c r="A17" s="2" t="s">
        <v>1</v>
      </c>
      <c r="B17" s="6">
        <f>PRODUCT(B14,0.05)</f>
        <v>0.9</v>
      </c>
      <c r="C17" s="6">
        <f t="shared" ref="C17:G17" si="17">PRODUCT(C14,0.05)</f>
        <v>0.95000000000000007</v>
      </c>
      <c r="D17" s="6">
        <f t="shared" si="17"/>
        <v>1.05</v>
      </c>
      <c r="E17" s="6">
        <f t="shared" ref="E17" si="18">PRODUCT(E14,0.05)</f>
        <v>1.05</v>
      </c>
      <c r="F17" s="6">
        <f t="shared" si="17"/>
        <v>1.3</v>
      </c>
      <c r="G17" s="6">
        <f t="shared" si="17"/>
        <v>1.55</v>
      </c>
      <c r="H17" s="1"/>
      <c r="I17" s="2" t="s">
        <v>1</v>
      </c>
      <c r="J17" s="6">
        <f>PRODUCT(J14,0.05)</f>
        <v>0.60000000000000009</v>
      </c>
      <c r="K17" s="6">
        <f>PRODUCT(K14,0.05)</f>
        <v>0.70000000000000007</v>
      </c>
      <c r="L17" s="6">
        <f t="shared" ref="L17:O17" si="19">PRODUCT(L14,0.05)</f>
        <v>0.75</v>
      </c>
      <c r="M17" s="6">
        <f t="shared" si="19"/>
        <v>0.85000000000000009</v>
      </c>
      <c r="N17" s="6">
        <f t="shared" si="19"/>
        <v>0.95000000000000007</v>
      </c>
      <c r="O17" s="6">
        <f t="shared" si="19"/>
        <v>1.05</v>
      </c>
    </row>
    <row r="18" spans="1:15" ht="15.75" customHeight="1" x14ac:dyDescent="0.3">
      <c r="A18" s="2" t="s">
        <v>5</v>
      </c>
      <c r="B18" s="6">
        <f>ROUNDDOWN(B16-B17,2)</f>
        <v>7.7</v>
      </c>
      <c r="C18" s="6">
        <f t="shared" ref="C18:G18" si="20">ROUNDDOWN(C16-C17,2)</f>
        <v>7.85</v>
      </c>
      <c r="D18" s="6">
        <f t="shared" si="20"/>
        <v>8.66</v>
      </c>
      <c r="E18" s="6">
        <f t="shared" ref="E18" si="21">ROUNDDOWN(E16-E17,2)</f>
        <v>8.23</v>
      </c>
      <c r="F18" s="6">
        <f t="shared" si="20"/>
        <v>10.78</v>
      </c>
      <c r="G18" s="6">
        <f t="shared" si="20"/>
        <v>12.55</v>
      </c>
      <c r="H18" s="1"/>
      <c r="I18" s="2" t="s">
        <v>5</v>
      </c>
      <c r="J18" s="6">
        <f>ROUNDDOWN(J16-J17,2)</f>
        <v>6.04</v>
      </c>
      <c r="K18" s="6">
        <f>ROUNDDOWN(K16-K17,2)</f>
        <v>7.12</v>
      </c>
      <c r="L18" s="6">
        <f t="shared" ref="L18" si="22">ROUNDDOWN(L16-L17,2)</f>
        <v>7.66</v>
      </c>
      <c r="M18" s="6">
        <f t="shared" ref="M18" si="23">ROUNDDOWN(M16-M17,2)</f>
        <v>9.02</v>
      </c>
      <c r="N18" s="6">
        <f t="shared" ref="N18" si="24">ROUNDDOWN(N16-N17,2)</f>
        <v>9.6199999999999992</v>
      </c>
      <c r="O18" s="6">
        <f t="shared" ref="O18" si="25">ROUNDDOWN(O16-O17,2)</f>
        <v>10.039999999999999</v>
      </c>
    </row>
    <row r="21" spans="1:15" x14ac:dyDescent="0.3">
      <c r="I21" s="2" t="s">
        <v>16</v>
      </c>
      <c r="J21" s="3">
        <v>220</v>
      </c>
      <c r="K21" s="3"/>
      <c r="L21" s="4"/>
      <c r="M21" s="10" t="s">
        <v>18</v>
      </c>
      <c r="N21" s="10"/>
      <c r="O21" s="10"/>
    </row>
    <row r="22" spans="1:15" x14ac:dyDescent="0.3">
      <c r="B22" s="12"/>
      <c r="I22" s="2" t="s">
        <v>6</v>
      </c>
      <c r="J22" s="4">
        <v>24200</v>
      </c>
      <c r="K22" s="4"/>
      <c r="L22" s="4"/>
      <c r="M22" s="10"/>
      <c r="N22" s="10"/>
      <c r="O22" s="10"/>
    </row>
    <row r="23" spans="1:15" ht="14.4" customHeight="1" x14ac:dyDescent="0.3">
      <c r="I23" s="2" t="s">
        <v>19</v>
      </c>
      <c r="J23" s="11">
        <v>90</v>
      </c>
      <c r="K23" s="4"/>
      <c r="L23" s="4"/>
      <c r="M23" s="19" t="s">
        <v>21</v>
      </c>
      <c r="N23" s="20"/>
      <c r="O23" s="21"/>
    </row>
    <row r="24" spans="1:15" x14ac:dyDescent="0.3">
      <c r="I24" s="4"/>
      <c r="J24" s="4"/>
      <c r="K24" s="4"/>
      <c r="L24" s="4"/>
      <c r="M24" s="4"/>
      <c r="N24" s="4"/>
      <c r="O24" s="4"/>
    </row>
    <row r="25" spans="1:15" x14ac:dyDescent="0.3">
      <c r="I25" s="2" t="s">
        <v>22</v>
      </c>
      <c r="J25" s="5" t="s">
        <v>17</v>
      </c>
      <c r="K25" s="5" t="s">
        <v>8</v>
      </c>
      <c r="L25" s="5" t="s">
        <v>0</v>
      </c>
      <c r="M25" s="5" t="s">
        <v>9</v>
      </c>
      <c r="N25" s="5" t="s">
        <v>10</v>
      </c>
      <c r="O25" s="5" t="s">
        <v>11</v>
      </c>
    </row>
    <row r="26" spans="1:15" x14ac:dyDescent="0.3">
      <c r="I26" s="2" t="s">
        <v>14</v>
      </c>
      <c r="J26" s="6">
        <f>(((INT(LEFT(J25,2))+0.5)*(INT(RIGHT(J25,2))+0.5))*$J$21)/$J$22</f>
        <v>3.5931818181818183</v>
      </c>
      <c r="K26" s="6">
        <f t="shared" ref="K26:N26" si="26">(((INT(LEFT(K25,2))+0.5)*(INT(RIGHT(K25,2))+0.5))*$J$21)/$J$22</f>
        <v>4.8522727272727275</v>
      </c>
      <c r="L26" s="6">
        <f t="shared" si="26"/>
        <v>5.4659090909090908</v>
      </c>
      <c r="M26" s="6">
        <f t="shared" si="26"/>
        <v>6.293181818181818</v>
      </c>
      <c r="N26" s="6">
        <f t="shared" si="26"/>
        <v>8.2840909090909083</v>
      </c>
      <c r="O26" s="6">
        <f>(((INT(LEFT(O25,2))+0.5)*(INT(RIGHT(O25,2))+0.5))*$J$21)/$J$22</f>
        <v>10.547727272727272</v>
      </c>
    </row>
    <row r="27" spans="1:15" x14ac:dyDescent="0.3">
      <c r="I27" s="2" t="s">
        <v>15</v>
      </c>
      <c r="J27" s="6">
        <v>3</v>
      </c>
      <c r="K27" s="6">
        <v>3</v>
      </c>
      <c r="L27" s="6">
        <v>3</v>
      </c>
      <c r="M27" s="6">
        <v>3</v>
      </c>
      <c r="N27" s="6">
        <v>3</v>
      </c>
      <c r="O27" s="6">
        <v>3</v>
      </c>
    </row>
    <row r="28" spans="1:15" x14ac:dyDescent="0.3">
      <c r="I28" s="4"/>
      <c r="J28" s="6"/>
      <c r="K28" s="6"/>
      <c r="L28" s="6"/>
      <c r="M28" s="6"/>
      <c r="N28" s="6"/>
      <c r="O28" s="6"/>
    </row>
    <row r="29" spans="1:15" x14ac:dyDescent="0.3">
      <c r="I29" s="4"/>
      <c r="J29" s="6"/>
      <c r="K29" s="6"/>
      <c r="L29" s="6"/>
      <c r="M29" s="6"/>
      <c r="N29" s="6"/>
      <c r="O29" s="6"/>
    </row>
    <row r="30" spans="1:15" x14ac:dyDescent="0.3">
      <c r="I30" s="2" t="s">
        <v>4</v>
      </c>
      <c r="J30" s="6">
        <f>SUM(J26,J27)</f>
        <v>6.5931818181818187</v>
      </c>
      <c r="K30" s="6">
        <f>SUM(K26,K27)</f>
        <v>7.8522727272727275</v>
      </c>
      <c r="L30" s="6">
        <f t="shared" ref="L30:O30" si="27">SUM(L26,L27)</f>
        <v>8.4659090909090899</v>
      </c>
      <c r="M30" s="6">
        <f t="shared" si="27"/>
        <v>9.293181818181818</v>
      </c>
      <c r="N30" s="6">
        <f t="shared" si="27"/>
        <v>11.284090909090908</v>
      </c>
      <c r="O30" s="6">
        <f t="shared" si="27"/>
        <v>13.547727272727272</v>
      </c>
    </row>
    <row r="31" spans="1:15" x14ac:dyDescent="0.3">
      <c r="I31" s="2" t="str">
        <f>CONCATENATE("Venda c/ ", $J$23,"%")</f>
        <v>Venda c/ 90%</v>
      </c>
      <c r="J31" s="6">
        <f>PRODUCT(J30,($J$23/100)+1)</f>
        <v>12.527045454545455</v>
      </c>
      <c r="K31" s="6">
        <f t="shared" ref="K31:O31" si="28">PRODUCT(K30,($J$23/100)+1)</f>
        <v>14.919318181818182</v>
      </c>
      <c r="L31" s="6">
        <f t="shared" si="28"/>
        <v>16.08522727272727</v>
      </c>
      <c r="M31" s="6">
        <f t="shared" si="28"/>
        <v>17.657045454545454</v>
      </c>
      <c r="N31" s="6">
        <f t="shared" si="28"/>
        <v>21.439772727272725</v>
      </c>
      <c r="O31" s="6">
        <f t="shared" si="28"/>
        <v>25.740681818181816</v>
      </c>
    </row>
    <row r="32" spans="1:15" x14ac:dyDescent="0.3">
      <c r="I32" s="2" t="s">
        <v>7</v>
      </c>
      <c r="J32" s="7">
        <v>12</v>
      </c>
      <c r="K32" s="7">
        <v>14</v>
      </c>
      <c r="L32" s="7">
        <v>15</v>
      </c>
      <c r="M32" s="7">
        <v>17</v>
      </c>
      <c r="N32" s="7">
        <v>19</v>
      </c>
      <c r="O32" s="7">
        <v>21</v>
      </c>
    </row>
    <row r="33" spans="9:16" x14ac:dyDescent="0.3">
      <c r="I33" s="2" t="s">
        <v>2</v>
      </c>
      <c r="J33" s="6">
        <f>ROUNDDOWN(((J32/J30)-1)*100,2)</f>
        <v>82</v>
      </c>
      <c r="K33" s="6">
        <f>ROUNDDOWN(((K32/K30)-1)*100,2)</f>
        <v>78.290000000000006</v>
      </c>
      <c r="L33" s="6">
        <f t="shared" ref="L33:O33" si="29">ROUNDDOWN(((L32/L30)-1)*100,2)</f>
        <v>77.180000000000007</v>
      </c>
      <c r="M33" s="6">
        <f t="shared" si="29"/>
        <v>82.92</v>
      </c>
      <c r="N33" s="6">
        <f t="shared" si="29"/>
        <v>68.37</v>
      </c>
      <c r="O33" s="6">
        <f t="shared" si="29"/>
        <v>55</v>
      </c>
      <c r="P33" s="9">
        <f>AVERAGE(J33:O33)</f>
        <v>73.960000000000008</v>
      </c>
    </row>
    <row r="34" spans="9:16" x14ac:dyDescent="0.3">
      <c r="I34" s="2" t="s">
        <v>3</v>
      </c>
      <c r="J34" s="6">
        <f>J32-J30</f>
        <v>5.4068181818181813</v>
      </c>
      <c r="K34" s="6">
        <f>K32-K30</f>
        <v>6.1477272727272725</v>
      </c>
      <c r="L34" s="6">
        <f t="shared" ref="L34:O34" si="30">L32-L30</f>
        <v>6.5340909090909101</v>
      </c>
      <c r="M34" s="6">
        <f t="shared" si="30"/>
        <v>7.706818181818182</v>
      </c>
      <c r="N34" s="6">
        <f t="shared" si="30"/>
        <v>7.7159090909090917</v>
      </c>
      <c r="O34" s="6">
        <f t="shared" si="30"/>
        <v>7.452272727272728</v>
      </c>
    </row>
    <row r="35" spans="9:16" x14ac:dyDescent="0.3">
      <c r="I35" s="2" t="s">
        <v>1</v>
      </c>
      <c r="J35" s="6">
        <f>PRODUCT(J32,0.05)</f>
        <v>0.60000000000000009</v>
      </c>
      <c r="K35" s="6">
        <f>PRODUCT(K32,0.05)</f>
        <v>0.70000000000000007</v>
      </c>
      <c r="L35" s="6">
        <f t="shared" ref="L35:O35" si="31">PRODUCT(L32,0.05)</f>
        <v>0.75</v>
      </c>
      <c r="M35" s="6">
        <f t="shared" si="31"/>
        <v>0.85000000000000009</v>
      </c>
      <c r="N35" s="6">
        <f t="shared" si="31"/>
        <v>0.95000000000000007</v>
      </c>
      <c r="O35" s="6">
        <f t="shared" si="31"/>
        <v>1.05</v>
      </c>
    </row>
    <row r="36" spans="9:16" x14ac:dyDescent="0.3">
      <c r="I36" s="2" t="s">
        <v>5</v>
      </c>
      <c r="J36" s="6">
        <f>ROUNDDOWN(J34-J35,2)</f>
        <v>4.8</v>
      </c>
      <c r="K36" s="6">
        <f>ROUNDDOWN(K34-K35,2)</f>
        <v>5.44</v>
      </c>
      <c r="L36" s="6">
        <f t="shared" ref="L36:O36" si="32">ROUNDDOWN(L34-L35,2)</f>
        <v>5.78</v>
      </c>
      <c r="M36" s="6">
        <f t="shared" si="32"/>
        <v>6.85</v>
      </c>
      <c r="N36" s="6">
        <f t="shared" si="32"/>
        <v>6.76</v>
      </c>
      <c r="O36" s="6">
        <f t="shared" si="32"/>
        <v>6.4</v>
      </c>
    </row>
  </sheetData>
  <mergeCells count="6">
    <mergeCell ref="E5:G5"/>
    <mergeCell ref="E3:G4"/>
    <mergeCell ref="M23:O23"/>
    <mergeCell ref="M3:O4"/>
    <mergeCell ref="M21:O22"/>
    <mergeCell ref="M5:O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PRSantos</dc:creator>
  <cp:lastModifiedBy>Paulo Santos</cp:lastModifiedBy>
  <dcterms:created xsi:type="dcterms:W3CDTF">2014-03-22T23:50:14Z</dcterms:created>
  <dcterms:modified xsi:type="dcterms:W3CDTF">2023-12-08T23:52:22Z</dcterms:modified>
</cp:coreProperties>
</file>