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9a703be7d6fffab/Documents/KOUSHIK'S FILES/GIT Practice/koushiks-practice/"/>
    </mc:Choice>
  </mc:AlternateContent>
  <xr:revisionPtr revIDLastSave="1941" documentId="8_{0562B34A-4E6E-4158-A4DB-DD0578809598}" xr6:coauthVersionLast="47" xr6:coauthVersionMax="47" xr10:uidLastSave="{87F97499-1EDD-4BE8-AC1E-53A6CD06969D}"/>
  <bookViews>
    <workbookView xWindow="-108" yWindow="-108" windowWidth="23256" windowHeight="12456" xr2:uid="{E3B6967F-E7C6-4CBF-9846-3DC7D9FBC476}"/>
  </bookViews>
  <sheets>
    <sheet name="koushik practice" sheetId="1" r:id="rId1"/>
    <sheet name="Sample" sheetId="2" r:id="rId2"/>
    <sheet name="Revision" sheetId="3" r:id="rId3"/>
    <sheet name="TIME TABLE" sheetId="4" r:id="rId4"/>
    <sheet name="PAYROLL ASSIGNMENT" sheetId="5" r:id="rId5"/>
    <sheet name="Jan" sheetId="7" r:id="rId6"/>
    <sheet name="Sheet3" sheetId="9" r:id="rId7"/>
    <sheet name="Feb" sheetId="8" r:id="rId8"/>
    <sheet name="GRADE BOOK" sheetId="6" r:id="rId9"/>
    <sheet name="Sheet4" sheetId="10" r:id="rId10"/>
    <sheet name="Sheet5" sheetId="11" r:id="rId11"/>
  </sheets>
  <definedNames>
    <definedName name="_xlnm._FilterDatabase" localSheetId="0" hidden="1">'koushik practice'!$C$151:$G$201</definedName>
    <definedName name="_xlnm._FilterDatabase" localSheetId="2" hidden="1">Revision!$H$10:$L$60</definedName>
    <definedName name="REMARKS">Sample!$A$1:$E$12</definedName>
    <definedName name="SAMPLE">Sample!$A$35:$E$85</definedName>
    <definedName name="tikka">'koushik practice'!$B$112:$F$123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9" i="1" l="1"/>
  <c r="T49" i="1"/>
  <c r="S49" i="1"/>
  <c r="R49" i="1"/>
  <c r="Q49" i="1"/>
  <c r="P49" i="1"/>
  <c r="J82" i="2"/>
  <c r="J81" i="2"/>
  <c r="J80" i="2"/>
  <c r="J79" i="2"/>
  <c r="J78" i="2"/>
  <c r="J77" i="2"/>
  <c r="M28" i="1"/>
  <c r="N28" i="1"/>
  <c r="O28" i="1"/>
  <c r="M29" i="1"/>
  <c r="N29" i="1"/>
  <c r="O29" i="1"/>
  <c r="M30" i="1"/>
  <c r="N30" i="1"/>
  <c r="O30" i="1"/>
  <c r="M31" i="1"/>
  <c r="N31" i="1"/>
  <c r="O31" i="1"/>
  <c r="L29" i="1"/>
  <c r="L30" i="1"/>
  <c r="L31" i="1"/>
  <c r="L28" i="1"/>
  <c r="H28" i="1"/>
  <c r="H29" i="1"/>
  <c r="H30" i="1"/>
  <c r="H31" i="1"/>
  <c r="H32" i="1"/>
  <c r="H33" i="1"/>
  <c r="H27" i="1"/>
  <c r="E28" i="6"/>
  <c r="F28" i="6"/>
  <c r="G28" i="6"/>
  <c r="I28" i="6"/>
  <c r="J28" i="6"/>
  <c r="K28" i="6"/>
  <c r="L28" i="6"/>
  <c r="E29" i="6"/>
  <c r="F29" i="6"/>
  <c r="G29" i="6"/>
  <c r="I29" i="6"/>
  <c r="J29" i="6"/>
  <c r="K29" i="6"/>
  <c r="L29" i="6"/>
  <c r="E30" i="6"/>
  <c r="F30" i="6"/>
  <c r="G30" i="6"/>
  <c r="I30" i="6"/>
  <c r="J30" i="6"/>
  <c r="K30" i="6"/>
  <c r="L30" i="6"/>
  <c r="D30" i="6"/>
  <c r="D29" i="6"/>
  <c r="D28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12" i="6"/>
  <c r="J12" i="6"/>
  <c r="K12" i="6"/>
  <c r="L12" i="6"/>
  <c r="J13" i="6"/>
  <c r="K13" i="6"/>
  <c r="L13" i="6"/>
  <c r="J14" i="6"/>
  <c r="K14" i="6"/>
  <c r="L14" i="6"/>
  <c r="J15" i="6"/>
  <c r="K15" i="6"/>
  <c r="L15" i="6"/>
  <c r="J16" i="6"/>
  <c r="K16" i="6"/>
  <c r="L16" i="6"/>
  <c r="J17" i="6"/>
  <c r="K17" i="6"/>
  <c r="L17" i="6"/>
  <c r="J18" i="6"/>
  <c r="K18" i="6"/>
  <c r="L18" i="6"/>
  <c r="J19" i="6"/>
  <c r="K19" i="6"/>
  <c r="L19" i="6"/>
  <c r="J20" i="6"/>
  <c r="K20" i="6"/>
  <c r="L20" i="6"/>
  <c r="J21" i="6"/>
  <c r="K21" i="6"/>
  <c r="L21" i="6"/>
  <c r="J22" i="6"/>
  <c r="K22" i="6"/>
  <c r="L22" i="6"/>
  <c r="J23" i="6"/>
  <c r="K23" i="6"/>
  <c r="L23" i="6"/>
  <c r="J24" i="6"/>
  <c r="K24" i="6"/>
  <c r="L24" i="6"/>
  <c r="J25" i="6"/>
  <c r="K25" i="6"/>
  <c r="L25" i="6"/>
  <c r="J26" i="6"/>
  <c r="K26" i="6"/>
  <c r="L26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12" i="6"/>
  <c r="Z23" i="5"/>
  <c r="Z22" i="5"/>
  <c r="Z21" i="5"/>
  <c r="V23" i="5"/>
  <c r="W23" i="5"/>
  <c r="X23" i="5"/>
  <c r="Y23" i="5"/>
  <c r="U23" i="5"/>
  <c r="V22" i="5"/>
  <c r="W22" i="5"/>
  <c r="X22" i="5"/>
  <c r="Y22" i="5"/>
  <c r="V21" i="5"/>
  <c r="W21" i="5"/>
  <c r="X21" i="5"/>
  <c r="Y21" i="5"/>
  <c r="U22" i="5"/>
  <c r="U21" i="5"/>
  <c r="L24" i="5"/>
  <c r="M24" i="5"/>
  <c r="N24" i="5"/>
  <c r="O24" i="5"/>
  <c r="L23" i="5"/>
  <c r="M23" i="5"/>
  <c r="N23" i="5"/>
  <c r="O23" i="5"/>
  <c r="L22" i="5"/>
  <c r="M22" i="5"/>
  <c r="N22" i="5"/>
  <c r="O22" i="5"/>
  <c r="L21" i="5"/>
  <c r="M21" i="5"/>
  <c r="N21" i="5"/>
  <c r="O21" i="5"/>
  <c r="K24" i="5"/>
  <c r="K23" i="5"/>
  <c r="K22" i="5"/>
  <c r="K21" i="5"/>
  <c r="F22" i="5"/>
  <c r="G22" i="5"/>
  <c r="E24" i="5"/>
  <c r="F24" i="5"/>
  <c r="G24" i="5"/>
  <c r="H24" i="5"/>
  <c r="I24" i="5"/>
  <c r="J24" i="5"/>
  <c r="E23" i="5"/>
  <c r="F23" i="5"/>
  <c r="G23" i="5"/>
  <c r="H23" i="5"/>
  <c r="I23" i="5"/>
  <c r="J23" i="5"/>
  <c r="E22" i="5"/>
  <c r="H22" i="5"/>
  <c r="I22" i="5"/>
  <c r="J22" i="5"/>
  <c r="F21" i="5"/>
  <c r="G21" i="5"/>
  <c r="H21" i="5"/>
  <c r="I21" i="5"/>
  <c r="J21" i="5"/>
  <c r="E21" i="5"/>
  <c r="D24" i="5"/>
  <c r="D23" i="5"/>
  <c r="D22" i="5"/>
  <c r="D21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4" i="5"/>
  <c r="V3" i="5"/>
  <c r="W3" i="5" s="1"/>
  <c r="X3" i="5" s="1"/>
  <c r="Y3" i="5" s="1"/>
  <c r="T12" i="5"/>
  <c r="Y12" i="5" s="1"/>
  <c r="T5" i="5"/>
  <c r="Y5" i="5" s="1"/>
  <c r="T7" i="5"/>
  <c r="Y7" i="5" s="1"/>
  <c r="T9" i="5"/>
  <c r="Y9" i="5" s="1"/>
  <c r="T11" i="5"/>
  <c r="Y11" i="5" s="1"/>
  <c r="Q14" i="5"/>
  <c r="V14" i="5" s="1"/>
  <c r="Q16" i="5"/>
  <c r="V16" i="5" s="1"/>
  <c r="Q18" i="5"/>
  <c r="V18" i="5" s="1"/>
  <c r="P9" i="5"/>
  <c r="U9" i="5" s="1"/>
  <c r="P17" i="5"/>
  <c r="U17" i="5" s="1"/>
  <c r="Q3" i="5"/>
  <c r="R3" i="5" s="1"/>
  <c r="S3" i="5" s="1"/>
  <c r="T3" i="5" s="1"/>
  <c r="M4" i="5"/>
  <c r="R4" i="5" s="1"/>
  <c r="W4" i="5" s="1"/>
  <c r="O4" i="5"/>
  <c r="T4" i="5" s="1"/>
  <c r="Y4" i="5" s="1"/>
  <c r="L5" i="5"/>
  <c r="Q5" i="5" s="1"/>
  <c r="V5" i="5" s="1"/>
  <c r="M5" i="5"/>
  <c r="R5" i="5" s="1"/>
  <c r="W5" i="5" s="1"/>
  <c r="N5" i="5"/>
  <c r="S5" i="5" s="1"/>
  <c r="X5" i="5" s="1"/>
  <c r="O5" i="5"/>
  <c r="L6" i="5"/>
  <c r="Q6" i="5" s="1"/>
  <c r="V6" i="5" s="1"/>
  <c r="M6" i="5"/>
  <c r="R6" i="5" s="1"/>
  <c r="W6" i="5" s="1"/>
  <c r="N6" i="5"/>
  <c r="S6" i="5" s="1"/>
  <c r="X6" i="5" s="1"/>
  <c r="O6" i="5"/>
  <c r="T6" i="5" s="1"/>
  <c r="Y6" i="5" s="1"/>
  <c r="L7" i="5"/>
  <c r="Q7" i="5" s="1"/>
  <c r="V7" i="5" s="1"/>
  <c r="M7" i="5"/>
  <c r="R7" i="5" s="1"/>
  <c r="W7" i="5" s="1"/>
  <c r="N7" i="5"/>
  <c r="S7" i="5" s="1"/>
  <c r="X7" i="5" s="1"/>
  <c r="O7" i="5"/>
  <c r="L8" i="5"/>
  <c r="Q8" i="5" s="1"/>
  <c r="V8" i="5" s="1"/>
  <c r="M8" i="5"/>
  <c r="R8" i="5" s="1"/>
  <c r="W8" i="5" s="1"/>
  <c r="N8" i="5"/>
  <c r="S8" i="5" s="1"/>
  <c r="X8" i="5" s="1"/>
  <c r="O8" i="5"/>
  <c r="T8" i="5" s="1"/>
  <c r="Y8" i="5" s="1"/>
  <c r="L9" i="5"/>
  <c r="Q9" i="5" s="1"/>
  <c r="V9" i="5" s="1"/>
  <c r="M9" i="5"/>
  <c r="R9" i="5" s="1"/>
  <c r="W9" i="5" s="1"/>
  <c r="N9" i="5"/>
  <c r="S9" i="5" s="1"/>
  <c r="X9" i="5" s="1"/>
  <c r="O9" i="5"/>
  <c r="L10" i="5"/>
  <c r="Q10" i="5" s="1"/>
  <c r="V10" i="5" s="1"/>
  <c r="M10" i="5"/>
  <c r="R10" i="5" s="1"/>
  <c r="W10" i="5" s="1"/>
  <c r="N10" i="5"/>
  <c r="S10" i="5" s="1"/>
  <c r="X10" i="5" s="1"/>
  <c r="O10" i="5"/>
  <c r="T10" i="5" s="1"/>
  <c r="Y10" i="5" s="1"/>
  <c r="L11" i="5"/>
  <c r="Q11" i="5" s="1"/>
  <c r="V11" i="5" s="1"/>
  <c r="M11" i="5"/>
  <c r="R11" i="5" s="1"/>
  <c r="W11" i="5" s="1"/>
  <c r="N11" i="5"/>
  <c r="S11" i="5" s="1"/>
  <c r="X11" i="5" s="1"/>
  <c r="O11" i="5"/>
  <c r="L12" i="5"/>
  <c r="Q12" i="5" s="1"/>
  <c r="V12" i="5" s="1"/>
  <c r="M12" i="5"/>
  <c r="R12" i="5" s="1"/>
  <c r="W12" i="5" s="1"/>
  <c r="N12" i="5"/>
  <c r="S12" i="5" s="1"/>
  <c r="X12" i="5" s="1"/>
  <c r="O12" i="5"/>
  <c r="L13" i="5"/>
  <c r="Q13" i="5" s="1"/>
  <c r="V13" i="5" s="1"/>
  <c r="M13" i="5"/>
  <c r="R13" i="5" s="1"/>
  <c r="W13" i="5" s="1"/>
  <c r="N13" i="5"/>
  <c r="S13" i="5" s="1"/>
  <c r="X13" i="5" s="1"/>
  <c r="O13" i="5"/>
  <c r="T13" i="5" s="1"/>
  <c r="Y13" i="5" s="1"/>
  <c r="L14" i="5"/>
  <c r="M14" i="5"/>
  <c r="R14" i="5" s="1"/>
  <c r="W14" i="5" s="1"/>
  <c r="N14" i="5"/>
  <c r="S14" i="5" s="1"/>
  <c r="X14" i="5" s="1"/>
  <c r="O14" i="5"/>
  <c r="T14" i="5" s="1"/>
  <c r="Y14" i="5" s="1"/>
  <c r="L15" i="5"/>
  <c r="Q15" i="5" s="1"/>
  <c r="V15" i="5" s="1"/>
  <c r="M15" i="5"/>
  <c r="R15" i="5" s="1"/>
  <c r="W15" i="5" s="1"/>
  <c r="N15" i="5"/>
  <c r="S15" i="5" s="1"/>
  <c r="X15" i="5" s="1"/>
  <c r="O15" i="5"/>
  <c r="T15" i="5" s="1"/>
  <c r="Y15" i="5" s="1"/>
  <c r="L16" i="5"/>
  <c r="M16" i="5"/>
  <c r="R16" i="5" s="1"/>
  <c r="W16" i="5" s="1"/>
  <c r="N16" i="5"/>
  <c r="S16" i="5" s="1"/>
  <c r="X16" i="5" s="1"/>
  <c r="O16" i="5"/>
  <c r="T16" i="5" s="1"/>
  <c r="Y16" i="5" s="1"/>
  <c r="L17" i="5"/>
  <c r="Q17" i="5" s="1"/>
  <c r="V17" i="5" s="1"/>
  <c r="M17" i="5"/>
  <c r="R17" i="5" s="1"/>
  <c r="W17" i="5" s="1"/>
  <c r="N17" i="5"/>
  <c r="S17" i="5" s="1"/>
  <c r="X17" i="5" s="1"/>
  <c r="O17" i="5"/>
  <c r="T17" i="5" s="1"/>
  <c r="Y17" i="5" s="1"/>
  <c r="L18" i="5"/>
  <c r="M18" i="5"/>
  <c r="R18" i="5" s="1"/>
  <c r="W18" i="5" s="1"/>
  <c r="N18" i="5"/>
  <c r="S18" i="5" s="1"/>
  <c r="X18" i="5" s="1"/>
  <c r="O18" i="5"/>
  <c r="T18" i="5" s="1"/>
  <c r="Y18" i="5" s="1"/>
  <c r="K5" i="5"/>
  <c r="P5" i="5" s="1"/>
  <c r="U5" i="5" s="1"/>
  <c r="K6" i="5"/>
  <c r="P6" i="5" s="1"/>
  <c r="U6" i="5" s="1"/>
  <c r="Z6" i="5" s="1"/>
  <c r="K7" i="5"/>
  <c r="P7" i="5" s="1"/>
  <c r="U7" i="5" s="1"/>
  <c r="K8" i="5"/>
  <c r="P8" i="5" s="1"/>
  <c r="U8" i="5" s="1"/>
  <c r="K9" i="5"/>
  <c r="K10" i="5"/>
  <c r="P10" i="5" s="1"/>
  <c r="U10" i="5" s="1"/>
  <c r="K11" i="5"/>
  <c r="P11" i="5" s="1"/>
  <c r="U11" i="5" s="1"/>
  <c r="K12" i="5"/>
  <c r="P12" i="5" s="1"/>
  <c r="U12" i="5" s="1"/>
  <c r="Z12" i="5" s="1"/>
  <c r="K13" i="5"/>
  <c r="P13" i="5" s="1"/>
  <c r="U13" i="5" s="1"/>
  <c r="K14" i="5"/>
  <c r="P14" i="5" s="1"/>
  <c r="U14" i="5" s="1"/>
  <c r="Z14" i="5" s="1"/>
  <c r="K15" i="5"/>
  <c r="P15" i="5" s="1"/>
  <c r="U15" i="5" s="1"/>
  <c r="K16" i="5"/>
  <c r="P16" i="5" s="1"/>
  <c r="U16" i="5" s="1"/>
  <c r="K17" i="5"/>
  <c r="K18" i="5"/>
  <c r="P18" i="5" s="1"/>
  <c r="U18" i="5" s="1"/>
  <c r="K4" i="5"/>
  <c r="P4" i="5" s="1"/>
  <c r="U4" i="5" s="1"/>
  <c r="L3" i="5"/>
  <c r="M3" i="5" s="1"/>
  <c r="N3" i="5" s="1"/>
  <c r="O3" i="5" s="1"/>
  <c r="H4" i="5"/>
  <c r="F4" i="5"/>
  <c r="L4" i="5" s="1"/>
  <c r="Q4" i="5" s="1"/>
  <c r="F3" i="5"/>
  <c r="G3" i="5" s="1"/>
  <c r="H3" i="5" s="1"/>
  <c r="I3" i="5" s="1"/>
  <c r="L115" i="3"/>
  <c r="L117" i="3"/>
  <c r="L119" i="3"/>
  <c r="L118" i="3"/>
  <c r="L107" i="3"/>
  <c r="L105" i="3"/>
  <c r="L106" i="3"/>
  <c r="L113" i="3"/>
  <c r="L109" i="3"/>
  <c r="L110" i="3"/>
  <c r="L111" i="3"/>
  <c r="K121" i="3"/>
  <c r="H121" i="3"/>
  <c r="L102" i="3"/>
  <c r="L120" i="3"/>
  <c r="L104" i="3"/>
  <c r="L103" i="3"/>
  <c r="L116" i="3"/>
  <c r="L87" i="3"/>
  <c r="F93" i="3"/>
  <c r="I93" i="3"/>
  <c r="J92" i="3"/>
  <c r="J91" i="3"/>
  <c r="J90" i="3"/>
  <c r="J89" i="3"/>
  <c r="J87" i="3"/>
  <c r="J86" i="3"/>
  <c r="J85" i="3"/>
  <c r="J84" i="3"/>
  <c r="J82" i="3"/>
  <c r="J81" i="3"/>
  <c r="J80" i="3"/>
  <c r="J95" i="3" s="1"/>
  <c r="J78" i="3"/>
  <c r="J77" i="3"/>
  <c r="J76" i="3"/>
  <c r="J74" i="3"/>
  <c r="J73" i="3"/>
  <c r="J67" i="3"/>
  <c r="H67" i="3"/>
  <c r="L18" i="3"/>
  <c r="L49" i="3"/>
  <c r="L23" i="3"/>
  <c r="L19" i="3"/>
  <c r="L30" i="3"/>
  <c r="L20" i="3"/>
  <c r="L34" i="3"/>
  <c r="L47" i="3"/>
  <c r="L12" i="3"/>
  <c r="L13" i="3"/>
  <c r="L40" i="3"/>
  <c r="L55" i="3"/>
  <c r="L43" i="3"/>
  <c r="L15" i="3"/>
  <c r="L25" i="3"/>
  <c r="L21" i="3"/>
  <c r="L38" i="3"/>
  <c r="L45" i="3"/>
  <c r="L24" i="3"/>
  <c r="L56" i="3"/>
  <c r="L29" i="3"/>
  <c r="L16" i="3"/>
  <c r="L35" i="3"/>
  <c r="L27" i="3"/>
  <c r="L11" i="3"/>
  <c r="L59" i="3"/>
  <c r="L22" i="3"/>
  <c r="L42" i="3"/>
  <c r="L52" i="3"/>
  <c r="L54" i="3"/>
  <c r="L53" i="3"/>
  <c r="L39" i="3"/>
  <c r="L48" i="3"/>
  <c r="L41" i="3"/>
  <c r="L60" i="3"/>
  <c r="L50" i="3"/>
  <c r="L44" i="3"/>
  <c r="L57" i="3"/>
  <c r="L58" i="3"/>
  <c r="L32" i="3"/>
  <c r="L17" i="3"/>
  <c r="L31" i="3"/>
  <c r="L28" i="3"/>
  <c r="L26" i="3"/>
  <c r="L33" i="3"/>
  <c r="L37" i="3"/>
  <c r="L36" i="3"/>
  <c r="L14" i="3"/>
  <c r="L51" i="3"/>
  <c r="L46" i="3"/>
  <c r="L6" i="3"/>
  <c r="K6" i="3"/>
  <c r="J6" i="3"/>
  <c r="I6" i="3"/>
  <c r="I138" i="1"/>
  <c r="F24" i="2"/>
  <c r="F146" i="1"/>
  <c r="E146" i="1"/>
  <c r="D146" i="1"/>
  <c r="N134" i="1"/>
  <c r="N133" i="1"/>
  <c r="F133" i="1"/>
  <c r="N132" i="1"/>
  <c r="F132" i="1"/>
  <c r="N131" i="1"/>
  <c r="F131" i="1"/>
  <c r="G28" i="2"/>
  <c r="C28" i="2"/>
  <c r="C19" i="2"/>
  <c r="C20" i="2"/>
  <c r="C21" i="2"/>
  <c r="C22" i="2"/>
  <c r="C23" i="2"/>
  <c r="C24" i="2"/>
  <c r="C25" i="2"/>
  <c r="C26" i="2"/>
  <c r="C27" i="2"/>
  <c r="C18" i="2"/>
  <c r="F20" i="2"/>
  <c r="I23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K5" i="2"/>
  <c r="J5" i="2"/>
  <c r="F114" i="1"/>
  <c r="F115" i="1"/>
  <c r="F116" i="1"/>
  <c r="F117" i="1"/>
  <c r="F118" i="1"/>
  <c r="F119" i="1"/>
  <c r="F120" i="1"/>
  <c r="F121" i="1"/>
  <c r="F122" i="1"/>
  <c r="F123" i="1"/>
  <c r="E114" i="1"/>
  <c r="E115" i="1"/>
  <c r="E116" i="1"/>
  <c r="E117" i="1"/>
  <c r="E118" i="1"/>
  <c r="E119" i="1"/>
  <c r="E120" i="1"/>
  <c r="E121" i="1"/>
  <c r="E122" i="1"/>
  <c r="E123" i="1"/>
  <c r="D123" i="1"/>
  <c r="E113" i="1"/>
  <c r="F113" i="1"/>
  <c r="D114" i="1"/>
  <c r="D115" i="1"/>
  <c r="D116" i="1"/>
  <c r="D117" i="1"/>
  <c r="D118" i="1"/>
  <c r="D119" i="1"/>
  <c r="D120" i="1"/>
  <c r="D121" i="1"/>
  <c r="D122" i="1"/>
  <c r="D113" i="1"/>
  <c r="F92" i="1"/>
  <c r="F93" i="1"/>
  <c r="F94" i="1"/>
  <c r="F95" i="1"/>
  <c r="F96" i="1"/>
  <c r="F97" i="1"/>
  <c r="F98" i="1"/>
  <c r="F99" i="1"/>
  <c r="F100" i="1"/>
  <c r="F101" i="1"/>
  <c r="F91" i="1"/>
  <c r="K94" i="1"/>
  <c r="H94" i="1"/>
  <c r="B88" i="1"/>
  <c r="L20" i="1"/>
  <c r="G21" i="1"/>
  <c r="G37" i="1"/>
  <c r="G36" i="1"/>
  <c r="G35" i="1"/>
  <c r="F57" i="1"/>
  <c r="F56" i="1"/>
  <c r="B57" i="1"/>
  <c r="B58" i="1"/>
  <c r="B59" i="1"/>
  <c r="B56" i="1"/>
  <c r="L53" i="1"/>
  <c r="L54" i="1"/>
  <c r="L55" i="1"/>
  <c r="L56" i="1"/>
  <c r="L57" i="1"/>
  <c r="L58" i="1"/>
  <c r="L42" i="1"/>
  <c r="L43" i="1"/>
  <c r="L44" i="1"/>
  <c r="L45" i="1"/>
  <c r="L46" i="1"/>
  <c r="L47" i="1"/>
  <c r="H50" i="1"/>
  <c r="H49" i="1"/>
  <c r="H48" i="1"/>
  <c r="H47" i="1"/>
  <c r="D43" i="1"/>
  <c r="D42" i="1"/>
  <c r="D41" i="1"/>
  <c r="D40" i="1"/>
  <c r="D39" i="1"/>
  <c r="D38" i="1"/>
  <c r="D26" i="1"/>
  <c r="D27" i="1"/>
  <c r="D28" i="1"/>
  <c r="D29" i="1"/>
  <c r="D30" i="1"/>
  <c r="J6" i="1"/>
  <c r="H11" i="1"/>
  <c r="Z11" i="5" l="1"/>
  <c r="Z5" i="5"/>
  <c r="Z18" i="5"/>
  <c r="Z10" i="5"/>
  <c r="Z17" i="5"/>
  <c r="Z13" i="5"/>
  <c r="Z16" i="5"/>
  <c r="Z8" i="5"/>
  <c r="Z9" i="5"/>
  <c r="Z15" i="5"/>
  <c r="Z7" i="5"/>
  <c r="V4" i="5"/>
  <c r="N4" i="5"/>
  <c r="S4" i="5" s="1"/>
  <c r="X4" i="5" s="1"/>
  <c r="L121" i="3"/>
  <c r="M75" i="3"/>
  <c r="J93" i="3"/>
  <c r="M74" i="3"/>
  <c r="Z4" i="5" l="1"/>
  <c r="K33" i="1"/>
  <c r="K34" i="1"/>
  <c r="K36" i="1"/>
  <c r="K35" i="1"/>
</calcChain>
</file>

<file path=xl/sharedStrings.xml><?xml version="1.0" encoding="utf-8"?>
<sst xmlns="http://schemas.openxmlformats.org/spreadsheetml/2006/main" count="1069" uniqueCount="288">
  <si>
    <t>Day  2</t>
  </si>
  <si>
    <t>Day  3</t>
  </si>
  <si>
    <t>Day  4</t>
  </si>
  <si>
    <t>Day  5</t>
  </si>
  <si>
    <t>Day  6</t>
  </si>
  <si>
    <t>Day  7</t>
  </si>
  <si>
    <t>Day  8</t>
  </si>
  <si>
    <t>Day  9</t>
  </si>
  <si>
    <t>Day  20</t>
  </si>
  <si>
    <t>Total</t>
  </si>
  <si>
    <t>Day  22</t>
  </si>
  <si>
    <t>Day  23</t>
  </si>
  <si>
    <t>Day  24</t>
  </si>
  <si>
    <t>Day  25</t>
  </si>
  <si>
    <t>Day  26</t>
  </si>
  <si>
    <t>Day  27</t>
  </si>
  <si>
    <t>Day  28</t>
  </si>
  <si>
    <t>Day  29</t>
  </si>
  <si>
    <t>koushik rao</t>
  </si>
  <si>
    <t>Rishi</t>
  </si>
  <si>
    <t>Rishi koushik rao</t>
  </si>
  <si>
    <t>Relative Reference</t>
  </si>
  <si>
    <t>Month</t>
  </si>
  <si>
    <t>T.R</t>
  </si>
  <si>
    <t>T. EXP</t>
  </si>
  <si>
    <t>Net Income</t>
  </si>
  <si>
    <t>Jan</t>
  </si>
  <si>
    <t>Feb</t>
  </si>
  <si>
    <t>Mar</t>
  </si>
  <si>
    <t>Apr</t>
  </si>
  <si>
    <t>May</t>
  </si>
  <si>
    <t>Absolute Reference</t>
  </si>
  <si>
    <t>Name</t>
  </si>
  <si>
    <t>Grades</t>
  </si>
  <si>
    <t>Percent</t>
  </si>
  <si>
    <t>suraj</t>
  </si>
  <si>
    <t>siddhu</t>
  </si>
  <si>
    <t>prashant</t>
  </si>
  <si>
    <t>ram</t>
  </si>
  <si>
    <t>sunny</t>
  </si>
  <si>
    <t>vignesh</t>
  </si>
  <si>
    <t>preetham</t>
  </si>
  <si>
    <t>max score</t>
  </si>
  <si>
    <t xml:space="preserve">       NA</t>
  </si>
  <si>
    <t>Mixed Reference</t>
  </si>
  <si>
    <t>Multiplication Table</t>
  </si>
  <si>
    <t>column Headers</t>
  </si>
  <si>
    <t>Row Headers</t>
  </si>
  <si>
    <t>Questions</t>
  </si>
  <si>
    <t>No</t>
  </si>
  <si>
    <t>NO</t>
  </si>
  <si>
    <t>Ans</t>
  </si>
  <si>
    <t>Function</t>
  </si>
  <si>
    <t>=</t>
  </si>
  <si>
    <t>&lt;&gt;</t>
  </si>
  <si>
    <t>&lt;=</t>
  </si>
  <si>
    <t>&gt;=</t>
  </si>
  <si>
    <t>&gt;</t>
  </si>
  <si>
    <t>&lt;</t>
  </si>
  <si>
    <t>Is 20=35</t>
  </si>
  <si>
    <t>Is 20&lt;&gt;35</t>
  </si>
  <si>
    <t>Is 20&lt;=35</t>
  </si>
  <si>
    <t>Is 20&gt;=35</t>
  </si>
  <si>
    <t>Is 20&gt;35</t>
  </si>
  <si>
    <t>Is 20&lt;35</t>
  </si>
  <si>
    <t xml:space="preserve"> IF function</t>
  </si>
  <si>
    <t>ans as</t>
  </si>
  <si>
    <t>Formula</t>
  </si>
  <si>
    <t>PASS</t>
  </si>
  <si>
    <t>1,2</t>
  </si>
  <si>
    <t>today() today()+10</t>
  </si>
  <si>
    <t>NAME</t>
  </si>
  <si>
    <t>MARKS</t>
  </si>
  <si>
    <t>REMARKS</t>
  </si>
  <si>
    <t>RAJU</t>
  </si>
  <si>
    <t>SUNNY</t>
  </si>
  <si>
    <t>BUNNY</t>
  </si>
  <si>
    <t>RISHYAS</t>
  </si>
  <si>
    <t>SREYAS</t>
  </si>
  <si>
    <t>KUSHAL</t>
  </si>
  <si>
    <t>&lt;35  FAIL</t>
  </si>
  <si>
    <t>&gt;80 DISTINCTION</t>
  </si>
  <si>
    <t>&gt;45 PASS</t>
  </si>
  <si>
    <t>NOTE</t>
  </si>
  <si>
    <t>NOT FUNTION</t>
  </si>
  <si>
    <t>AND FUNCTION</t>
  </si>
  <si>
    <t>NESTED IF FUNCTION</t>
  </si>
  <si>
    <t>KOUSHIK</t>
  </si>
  <si>
    <t>koushik company sales 2023</t>
  </si>
  <si>
    <t>In Store</t>
  </si>
  <si>
    <t>website</t>
  </si>
  <si>
    <t>mail  orders</t>
  </si>
  <si>
    <t>Milk</t>
  </si>
  <si>
    <t>ghee</t>
  </si>
  <si>
    <t>curd</t>
  </si>
  <si>
    <t>vegetables</t>
  </si>
  <si>
    <t>Column1</t>
  </si>
  <si>
    <t>Column2</t>
  </si>
  <si>
    <t>Column3</t>
  </si>
  <si>
    <t>Column4</t>
  </si>
  <si>
    <t>Column5</t>
  </si>
  <si>
    <t>Column6</t>
  </si>
  <si>
    <t>ID</t>
  </si>
  <si>
    <t>RESULTS</t>
  </si>
  <si>
    <t>SURAJ</t>
  </si>
  <si>
    <t>PREETHAM</t>
  </si>
  <si>
    <t>SIDDHU</t>
  </si>
  <si>
    <t>AJAY</t>
  </si>
  <si>
    <t>VIGNESH</t>
  </si>
  <si>
    <t>VINAY</t>
  </si>
  <si>
    <t>HARSHA</t>
  </si>
  <si>
    <t>BARADWAJ</t>
  </si>
  <si>
    <t>PRABHAS</t>
  </si>
  <si>
    <t>CREDITS</t>
  </si>
  <si>
    <t>AJAY.R</t>
  </si>
  <si>
    <t>FAIL</t>
  </si>
  <si>
    <t>VLOOKUP</t>
  </si>
  <si>
    <t>results</t>
  </si>
  <si>
    <t>remarks</t>
  </si>
  <si>
    <t>prabhas</t>
  </si>
  <si>
    <t>ajay</t>
  </si>
  <si>
    <t>SUMIF</t>
  </si>
  <si>
    <t>TOTAL</t>
  </si>
  <si>
    <t>&lt;15000</t>
  </si>
  <si>
    <t>COUNTIF</t>
  </si>
  <si>
    <t>&lt;10000</t>
  </si>
  <si>
    <t>&gt;10000</t>
  </si>
  <si>
    <t>&lt;30000</t>
  </si>
  <si>
    <t>ID  NO</t>
  </si>
  <si>
    <t>PRODUCT</t>
  </si>
  <si>
    <t>SALES</t>
  </si>
  <si>
    <t>PRICE</t>
  </si>
  <si>
    <t>SHANKER</t>
  </si>
  <si>
    <t>OMKAR</t>
  </si>
  <si>
    <t>SHVA</t>
  </si>
  <si>
    <t>SHIVA</t>
  </si>
  <si>
    <t>SAI</t>
  </si>
  <si>
    <t xml:space="preserve">PRASHANTH </t>
  </si>
  <si>
    <t>REDDY</t>
  </si>
  <si>
    <t>RAO</t>
  </si>
  <si>
    <t>RAM</t>
  </si>
  <si>
    <t>RAMESH</t>
  </si>
  <si>
    <t>RAJA</t>
  </si>
  <si>
    <t>RAKESH</t>
  </si>
  <si>
    <t>LUCKY</t>
  </si>
  <si>
    <t>ROHAN</t>
  </si>
  <si>
    <t>VIHAAN</t>
  </si>
  <si>
    <t>RUDRA</t>
  </si>
  <si>
    <t>ADITYA</t>
  </si>
  <si>
    <t>MENTAL</t>
  </si>
  <si>
    <t>RANJITH</t>
  </si>
  <si>
    <t>DEVENDER</t>
  </si>
  <si>
    <t>SIREESHA</t>
  </si>
  <si>
    <t>UPENDER</t>
  </si>
  <si>
    <t>HARSHINI</t>
  </si>
  <si>
    <t>PINKY</t>
  </si>
  <si>
    <t>MANJULA</t>
  </si>
  <si>
    <t>BHANU</t>
  </si>
  <si>
    <t>PRAVALIKA</t>
  </si>
  <si>
    <t>YAMINI</t>
  </si>
  <si>
    <t>VENKAT</t>
  </si>
  <si>
    <t>ANIL</t>
  </si>
  <si>
    <t>MANISHA</t>
  </si>
  <si>
    <t>NANDHU</t>
  </si>
  <si>
    <t>RAJUU</t>
  </si>
  <si>
    <t>RAHUL</t>
  </si>
  <si>
    <t>KRISHNA</t>
  </si>
  <si>
    <t>ARJUN</t>
  </si>
  <si>
    <t>ABHI</t>
  </si>
  <si>
    <t>MILK</t>
  </si>
  <si>
    <t>BREAD</t>
  </si>
  <si>
    <t>PEANUTS</t>
  </si>
  <si>
    <t>BUTTER</t>
  </si>
  <si>
    <t>BRINJAL</t>
  </si>
  <si>
    <t>COW</t>
  </si>
  <si>
    <t>BUFFALO</t>
  </si>
  <si>
    <t>DOG</t>
  </si>
  <si>
    <t>MONKEY</t>
  </si>
  <si>
    <t>APPLE</t>
  </si>
  <si>
    <t>BANANA</t>
  </si>
  <si>
    <t>JUICE</t>
  </si>
  <si>
    <t>TIFFIN</t>
  </si>
  <si>
    <t>LUNCH</t>
  </si>
  <si>
    <t>BIKE</t>
  </si>
  <si>
    <t>CAR</t>
  </si>
  <si>
    <t>BUS</t>
  </si>
  <si>
    <t>GYM</t>
  </si>
  <si>
    <t>MANGO</t>
  </si>
  <si>
    <t>C APPLE</t>
  </si>
  <si>
    <t>TOMATO</t>
  </si>
  <si>
    <t>CHIPS</t>
  </si>
  <si>
    <t>BINGO</t>
  </si>
  <si>
    <t>FAST FOOD</t>
  </si>
  <si>
    <t>CHAMPION</t>
  </si>
  <si>
    <t>ADD</t>
  </si>
  <si>
    <t>TV</t>
  </si>
  <si>
    <t>LORRY</t>
  </si>
  <si>
    <t>SCOOTY</t>
  </si>
  <si>
    <t>THAR</t>
  </si>
  <si>
    <t>TATA</t>
  </si>
  <si>
    <t>HYUNDAI</t>
  </si>
  <si>
    <t>MOTOR</t>
  </si>
  <si>
    <t>KALKI</t>
  </si>
  <si>
    <t>YUDHISTIR</t>
  </si>
  <si>
    <t>RAMAYAN</t>
  </si>
  <si>
    <t>MAHABHARAT</t>
  </si>
  <si>
    <t>TRACTOR</t>
  </si>
  <si>
    <t>TROLLY</t>
  </si>
  <si>
    <t>DABBA</t>
  </si>
  <si>
    <t>BOX</t>
  </si>
  <si>
    <t>CRICKET</t>
  </si>
  <si>
    <t>CHESS</t>
  </si>
  <si>
    <t>CARROM</t>
  </si>
  <si>
    <t>DODGE BALL</t>
  </si>
  <si>
    <t>FRISS BEE</t>
  </si>
  <si>
    <t>FOOTBALL</t>
  </si>
  <si>
    <t>BASKET BALL</t>
  </si>
  <si>
    <t>RUGBY</t>
  </si>
  <si>
    <t>DATA SORTING &amp; FILTERING</t>
  </si>
  <si>
    <t xml:space="preserve">  </t>
  </si>
  <si>
    <t xml:space="preserve"> </t>
  </si>
  <si>
    <t>TIME TABLE</t>
  </si>
  <si>
    <t>YOU CAN DO IT</t>
  </si>
  <si>
    <t>WAKE UP</t>
  </si>
  <si>
    <t>ACTIVITY</t>
  </si>
  <si>
    <t>TIME PERIOD</t>
  </si>
  <si>
    <t>WORKOUT</t>
  </si>
  <si>
    <t>BREAKFAST &amp; BATH</t>
  </si>
  <si>
    <t>6:00 AM - 8:00 AM</t>
  </si>
  <si>
    <t>8:00 AM - 10:00 AM</t>
  </si>
  <si>
    <t>DATA ANALYTICS</t>
  </si>
  <si>
    <t>DATA  ANALYTICS</t>
  </si>
  <si>
    <t>10:00 AM - 12:00 PM</t>
  </si>
  <si>
    <t xml:space="preserve">LUNCH </t>
  </si>
  <si>
    <t>12:00 PM - 3:30 PM</t>
  </si>
  <si>
    <t>DUOLINGO</t>
  </si>
  <si>
    <t>3:30 PM - 4:00 PM</t>
  </si>
  <si>
    <t>4:00 PM - 6:00 PM</t>
  </si>
  <si>
    <t>DINNER</t>
  </si>
  <si>
    <t>6:00 PM - 9:45 PM</t>
  </si>
  <si>
    <t>REVISION</t>
  </si>
  <si>
    <t>SLEEP</t>
  </si>
  <si>
    <t>11:00 PM - 5:50 AM</t>
  </si>
  <si>
    <t>10:00 PM - 11:00 PM</t>
  </si>
  <si>
    <t>***</t>
  </si>
  <si>
    <t xml:space="preserve">INDEX AND MATCH </t>
  </si>
  <si>
    <t>SUM</t>
  </si>
  <si>
    <t xml:space="preserve">NEGATIVE SALES SUM </t>
  </si>
  <si>
    <t>POSITIVE SALES SUM</t>
  </si>
  <si>
    <t>DATA SORTING</t>
  </si>
  <si>
    <t xml:space="preserve">WAGES OF JANUARY MONTH TO PAY FOR LABOURS IN RK INDUSTRIES </t>
  </si>
  <si>
    <t>S.NO</t>
  </si>
  <si>
    <t>Hr Wage</t>
  </si>
  <si>
    <t>Hours Worked</t>
  </si>
  <si>
    <t>Overtime Hours</t>
  </si>
  <si>
    <t>OT Pay</t>
  </si>
  <si>
    <t>T  weekly</t>
  </si>
  <si>
    <t>total</t>
  </si>
  <si>
    <t>january</t>
  </si>
  <si>
    <t>total hrs</t>
  </si>
  <si>
    <t>min</t>
  </si>
  <si>
    <t>max</t>
  </si>
  <si>
    <t>avg</t>
  </si>
  <si>
    <t>GRADES FOR EMPLOYEES IN RK  INDUSTRIES</t>
  </si>
  <si>
    <t>DRUG TEST</t>
  </si>
  <si>
    <t>PERFORMANCE TEST</t>
  </si>
  <si>
    <t>COMPANY TEST</t>
  </si>
  <si>
    <t xml:space="preserve">SAFETY TEST </t>
  </si>
  <si>
    <t>FIRE OR HIRE</t>
  </si>
  <si>
    <t>MIN</t>
  </si>
  <si>
    <t>MAX</t>
  </si>
  <si>
    <t>AVERAGE</t>
  </si>
  <si>
    <t>janjjj</t>
  </si>
  <si>
    <t>jan</t>
  </si>
  <si>
    <t>eeff</t>
  </si>
  <si>
    <t xml:space="preserve">mon </t>
  </si>
  <si>
    <t>tue</t>
  </si>
  <si>
    <t>wed</t>
  </si>
  <si>
    <t>thu</t>
  </si>
  <si>
    <t>fri</t>
  </si>
  <si>
    <t>sat</t>
  </si>
  <si>
    <t>sun</t>
  </si>
  <si>
    <t>mon</t>
  </si>
  <si>
    <t>koushik</t>
  </si>
  <si>
    <t>siddu</t>
  </si>
  <si>
    <t>prashanth</t>
  </si>
  <si>
    <t>o</t>
  </si>
  <si>
    <t xml:space="preserve">kouhsik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</si>
</sst>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&quot;₹&quot;\ #,##0.000"/>
    <numFmt numFmtId="165" formatCode="_ [$₹-4009]\ * #,##0.00_ ;_ [$₹-4009]\ * \-#,##0.00_ ;_ [$₹-4009]\ * &quot;-&quot;??_ ;_ @_ "/>
  </numFmts>
  <fonts count="1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u val="double"/>
      <sz val="11"/>
      <color theme="1"/>
      <name val="Aptos Narrow"/>
      <family val="2"/>
      <scheme val="minor"/>
    </font>
    <font>
      <i/>
      <u/>
      <sz val="11"/>
      <color theme="1"/>
      <name val="Aptos Narrow"/>
      <family val="2"/>
      <scheme val="minor"/>
    </font>
    <font>
      <sz val="11"/>
      <color theme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8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1"/>
      <color rgb="FFC00000"/>
      <name val="Aptos Narrow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1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2" xfId="0" applyBorder="1"/>
    <xf numFmtId="0" fontId="0" fillId="0" borderId="11" xfId="0" applyBorder="1"/>
    <xf numFmtId="0" fontId="0" fillId="2" borderId="3" xfId="0" applyFill="1" applyBorder="1"/>
    <xf numFmtId="0" fontId="0" fillId="2" borderId="4" xfId="0" applyFill="1" applyBorder="1"/>
    <xf numFmtId="0" fontId="0" fillId="2" borderId="8" xfId="0" applyFill="1" applyBorder="1"/>
    <xf numFmtId="0" fontId="0" fillId="2" borderId="12" xfId="0" applyFill="1" applyBorder="1"/>
    <xf numFmtId="0" fontId="0" fillId="2" borderId="13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14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10" xfId="0" applyFill="1" applyBorder="1"/>
    <xf numFmtId="0" fontId="0" fillId="3" borderId="15" xfId="0" applyFill="1" applyBorder="1"/>
    <xf numFmtId="0" fontId="0" fillId="3" borderId="16" xfId="0" applyFill="1" applyBorder="1"/>
    <xf numFmtId="0" fontId="5" fillId="2" borderId="4" xfId="0" applyFont="1" applyFill="1" applyBorder="1" applyAlignment="1">
      <alignment wrapText="1"/>
    </xf>
    <xf numFmtId="164" fontId="0" fillId="0" borderId="0" xfId="1" applyNumberFormat="1" applyFont="1"/>
    <xf numFmtId="14" fontId="0" fillId="0" borderId="0" xfId="0" applyNumberFormat="1"/>
    <xf numFmtId="0" fontId="0" fillId="0" borderId="1" xfId="0" applyBorder="1"/>
    <xf numFmtId="0" fontId="6" fillId="0" borderId="1" xfId="0" applyFont="1" applyBorder="1"/>
    <xf numFmtId="2" fontId="0" fillId="0" borderId="1" xfId="0" applyNumberFormat="1" applyBorder="1"/>
    <xf numFmtId="10" fontId="0" fillId="0" borderId="1" xfId="0" applyNumberFormat="1" applyBorder="1"/>
    <xf numFmtId="9" fontId="0" fillId="0" borderId="1" xfId="0" applyNumberFormat="1" applyBorder="1"/>
    <xf numFmtId="0" fontId="0" fillId="6" borderId="0" xfId="0" applyFill="1"/>
    <xf numFmtId="0" fontId="0" fillId="7" borderId="1" xfId="0" applyFill="1" applyBorder="1"/>
    <xf numFmtId="0" fontId="6" fillId="7" borderId="1" xfId="0" applyFont="1" applyFill="1" applyBorder="1"/>
    <xf numFmtId="0" fontId="0" fillId="2" borderId="1" xfId="0" applyFill="1" applyBorder="1"/>
    <xf numFmtId="14" fontId="0" fillId="0" borderId="1" xfId="0" applyNumberFormat="1" applyBorder="1"/>
    <xf numFmtId="0" fontId="0" fillId="8" borderId="1" xfId="0" applyFill="1" applyBorder="1"/>
    <xf numFmtId="0" fontId="0" fillId="9" borderId="1" xfId="0" applyFill="1" applyBorder="1"/>
    <xf numFmtId="0" fontId="6" fillId="6" borderId="0" xfId="0" applyFont="1" applyFill="1"/>
    <xf numFmtId="0" fontId="0" fillId="10" borderId="1" xfId="0" applyFill="1" applyBorder="1"/>
    <xf numFmtId="0" fontId="0" fillId="0" borderId="9" xfId="0" applyBorder="1"/>
    <xf numFmtId="0" fontId="0" fillId="0" borderId="19" xfId="0" applyBorder="1"/>
    <xf numFmtId="0" fontId="0" fillId="10" borderId="19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9" fontId="0" fillId="0" borderId="0" xfId="0" applyNumberFormat="1"/>
    <xf numFmtId="0" fontId="0" fillId="0" borderId="18" xfId="0" applyBorder="1"/>
    <xf numFmtId="0" fontId="0" fillId="10" borderId="18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0" fillId="10" borderId="24" xfId="0" applyFill="1" applyBorder="1" applyAlignment="1">
      <alignment horizontal="center"/>
    </xf>
    <xf numFmtId="0" fontId="0" fillId="0" borderId="20" xfId="0" applyBorder="1"/>
    <xf numFmtId="0" fontId="0" fillId="0" borderId="25" xfId="0" applyBorder="1"/>
    <xf numFmtId="2" fontId="0" fillId="0" borderId="20" xfId="0" applyNumberFormat="1" applyBorder="1"/>
    <xf numFmtId="0" fontId="7" fillId="10" borderId="0" xfId="0" applyFont="1" applyFill="1" applyAlignment="1">
      <alignment horizontal="center"/>
    </xf>
    <xf numFmtId="0" fontId="0" fillId="0" borderId="21" xfId="0" applyBorder="1"/>
    <xf numFmtId="0" fontId="6" fillId="12" borderId="1" xfId="0" applyFont="1" applyFill="1" applyBorder="1"/>
    <xf numFmtId="0" fontId="0" fillId="2" borderId="0" xfId="0" applyFill="1"/>
    <xf numFmtId="0" fontId="0" fillId="0" borderId="24" xfId="0" applyBorder="1"/>
    <xf numFmtId="0" fontId="6" fillId="12" borderId="27" xfId="0" applyFont="1" applyFill="1" applyBorder="1"/>
    <xf numFmtId="0" fontId="6" fillId="12" borderId="22" xfId="0" applyFont="1" applyFill="1" applyBorder="1"/>
    <xf numFmtId="0" fontId="6" fillId="12" borderId="26" xfId="0" applyFont="1" applyFill="1" applyBorder="1"/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18" fontId="0" fillId="0" borderId="1" xfId="0" applyNumberFormat="1" applyBorder="1"/>
    <xf numFmtId="0" fontId="0" fillId="0" borderId="1" xfId="0" applyBorder="1" applyAlignment="1">
      <alignment horizontal="right"/>
    </xf>
    <xf numFmtId="0" fontId="6" fillId="13" borderId="0" xfId="0" applyFont="1" applyFill="1" applyAlignment="1">
      <alignment horizontal="center"/>
    </xf>
    <xf numFmtId="0" fontId="0" fillId="13" borderId="1" xfId="0" applyFill="1" applyBorder="1"/>
    <xf numFmtId="0" fontId="6" fillId="0" borderId="0" xfId="0" applyFont="1"/>
    <xf numFmtId="0" fontId="6" fillId="14" borderId="0" xfId="0" applyFont="1" applyFill="1"/>
    <xf numFmtId="165" fontId="0" fillId="0" borderId="0" xfId="0" applyNumberFormat="1"/>
    <xf numFmtId="16" fontId="6" fillId="9" borderId="0" xfId="0" applyNumberFormat="1" applyFont="1" applyFill="1"/>
    <xf numFmtId="0" fontId="0" fillId="9" borderId="0" xfId="0" applyFill="1"/>
    <xf numFmtId="16" fontId="6" fillId="15" borderId="0" xfId="0" applyNumberFormat="1" applyFont="1" applyFill="1"/>
    <xf numFmtId="0" fontId="0" fillId="15" borderId="0" xfId="0" applyFill="1"/>
    <xf numFmtId="16" fontId="6" fillId="16" borderId="0" xfId="0" applyNumberFormat="1" applyFont="1" applyFill="1"/>
    <xf numFmtId="165" fontId="0" fillId="16" borderId="0" xfId="0" applyNumberFormat="1" applyFill="1"/>
    <xf numFmtId="16" fontId="6" fillId="17" borderId="0" xfId="0" applyNumberFormat="1" applyFont="1" applyFill="1"/>
    <xf numFmtId="165" fontId="0" fillId="17" borderId="0" xfId="0" applyNumberFormat="1" applyFill="1"/>
    <xf numFmtId="0" fontId="12" fillId="0" borderId="0" xfId="0" applyFont="1"/>
    <xf numFmtId="165" fontId="12" fillId="0" borderId="0" xfId="0" applyNumberFormat="1" applyFont="1"/>
    <xf numFmtId="44" fontId="0" fillId="0" borderId="0" xfId="1" applyFont="1"/>
    <xf numFmtId="0" fontId="0" fillId="0" borderId="0" xfId="1" applyNumberFormat="1" applyFont="1"/>
    <xf numFmtId="2" fontId="0" fillId="0" borderId="0" xfId="0" applyNumberFormat="1"/>
    <xf numFmtId="9" fontId="0" fillId="0" borderId="0" xfId="2" applyFont="1"/>
    <xf numFmtId="9" fontId="0" fillId="7" borderId="0" xfId="2" applyFont="1" applyFill="1"/>
    <xf numFmtId="1" fontId="0" fillId="0" borderId="0" xfId="0" applyNumberFormat="1"/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6" fillId="11" borderId="0" xfId="0" applyFont="1" applyFill="1" applyAlignment="1">
      <alignment horizontal="center"/>
    </xf>
    <xf numFmtId="9" fontId="0" fillId="0" borderId="0" xfId="0" applyNumberFormat="1" applyAlignment="1">
      <alignment horizontal="center"/>
    </xf>
    <xf numFmtId="0" fontId="6" fillId="10" borderId="0" xfId="0" applyFont="1" applyFill="1" applyAlignment="1">
      <alignment horizontal="center"/>
    </xf>
    <xf numFmtId="0" fontId="6" fillId="10" borderId="17" xfId="0" applyFont="1" applyFill="1" applyBorder="1" applyAlignment="1">
      <alignment horizontal="center"/>
    </xf>
    <xf numFmtId="0" fontId="6" fillId="11" borderId="17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6" fillId="13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9" fillId="3" borderId="9" xfId="0" applyFont="1" applyFill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/>
    </xf>
    <xf numFmtId="0" fontId="0" fillId="0" borderId="0" xfId="0" applyAlignment="1">
      <alignment horizontal="center" textRotation="180"/>
    </xf>
    <xf numFmtId="0" fontId="6" fillId="9" borderId="0" xfId="0" applyFont="1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33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3" tint="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3" tint="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6" tint="0.399975585192419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6" tint="0.399975585192419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'koushik practice'!$A$70:$A$75</c:f>
              <c:strCache>
                <c:ptCount val="6"/>
                <c:pt idx="0">
                  <c:v>koushik company sales 2023</c:v>
                </c:pt>
                <c:pt idx="2">
                  <c:v>Milk</c:v>
                </c:pt>
                <c:pt idx="3">
                  <c:v>ghee</c:v>
                </c:pt>
                <c:pt idx="4">
                  <c:v>curd</c:v>
                </c:pt>
                <c:pt idx="5">
                  <c:v>vegetables</c:v>
                </c:pt>
              </c:strCache>
            </c:strRef>
          </c:cat>
          <c:val>
            <c:numRef>
              <c:f>'koushik practice'!$B$70:$B$75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9A20-448B-AF95-43840D1262B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'koushik practice'!$A$70:$A$75</c:f>
              <c:strCache>
                <c:ptCount val="6"/>
                <c:pt idx="0">
                  <c:v>koushik company sales 2023</c:v>
                </c:pt>
                <c:pt idx="2">
                  <c:v>Milk</c:v>
                </c:pt>
                <c:pt idx="3">
                  <c:v>ghee</c:v>
                </c:pt>
                <c:pt idx="4">
                  <c:v>curd</c:v>
                </c:pt>
                <c:pt idx="5">
                  <c:v>vegetables</c:v>
                </c:pt>
              </c:strCache>
            </c:strRef>
          </c:cat>
          <c:val>
            <c:numRef>
              <c:f>'koushik practice'!$C$70:$C$75</c:f>
              <c:numCache>
                <c:formatCode>General</c:formatCode>
                <c:ptCount val="6"/>
                <c:pt idx="1">
                  <c:v>0</c:v>
                </c:pt>
                <c:pt idx="2">
                  <c:v>2900</c:v>
                </c:pt>
                <c:pt idx="3">
                  <c:v>3000</c:v>
                </c:pt>
                <c:pt idx="4">
                  <c:v>2220</c:v>
                </c:pt>
                <c:pt idx="5">
                  <c:v>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20-448B-AF95-43840D1262B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'koushik practice'!$A$70:$A$75</c:f>
              <c:strCache>
                <c:ptCount val="6"/>
                <c:pt idx="0">
                  <c:v>koushik company sales 2023</c:v>
                </c:pt>
                <c:pt idx="2">
                  <c:v>Milk</c:v>
                </c:pt>
                <c:pt idx="3">
                  <c:v>ghee</c:v>
                </c:pt>
                <c:pt idx="4">
                  <c:v>curd</c:v>
                </c:pt>
                <c:pt idx="5">
                  <c:v>vegetables</c:v>
                </c:pt>
              </c:strCache>
            </c:strRef>
          </c:cat>
          <c:val>
            <c:numRef>
              <c:f>'koushik practice'!$D$70:$D$75</c:f>
              <c:numCache>
                <c:formatCode>General</c:formatCode>
                <c:ptCount val="6"/>
                <c:pt idx="1">
                  <c:v>0</c:v>
                </c:pt>
                <c:pt idx="2">
                  <c:v>4500</c:v>
                </c:pt>
                <c:pt idx="3">
                  <c:v>3289</c:v>
                </c:pt>
                <c:pt idx="4">
                  <c:v>2790</c:v>
                </c:pt>
                <c:pt idx="5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20-448B-AF95-43840D1262B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'koushik practice'!$A$70:$A$75</c:f>
              <c:strCache>
                <c:ptCount val="6"/>
                <c:pt idx="0">
                  <c:v>koushik company sales 2023</c:v>
                </c:pt>
                <c:pt idx="2">
                  <c:v>Milk</c:v>
                </c:pt>
                <c:pt idx="3">
                  <c:v>ghee</c:v>
                </c:pt>
                <c:pt idx="4">
                  <c:v>curd</c:v>
                </c:pt>
                <c:pt idx="5">
                  <c:v>vegetables</c:v>
                </c:pt>
              </c:strCache>
            </c:strRef>
          </c:cat>
          <c:val>
            <c:numRef>
              <c:f>'koushik practice'!$E$70:$E$75</c:f>
              <c:numCache>
                <c:formatCode>General</c:formatCode>
                <c:ptCount val="6"/>
                <c:pt idx="1">
                  <c:v>0</c:v>
                </c:pt>
                <c:pt idx="2">
                  <c:v>256</c:v>
                </c:pt>
                <c:pt idx="3">
                  <c:v>2809</c:v>
                </c:pt>
                <c:pt idx="4">
                  <c:v>1280</c:v>
                </c:pt>
                <c:pt idx="5">
                  <c:v>4590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20-448B-AF95-43840D1262BF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'koushik practice'!$A$70:$A$75</c:f>
              <c:strCache>
                <c:ptCount val="6"/>
                <c:pt idx="0">
                  <c:v>koushik company sales 2023</c:v>
                </c:pt>
                <c:pt idx="2">
                  <c:v>Milk</c:v>
                </c:pt>
                <c:pt idx="3">
                  <c:v>ghee</c:v>
                </c:pt>
                <c:pt idx="4">
                  <c:v>curd</c:v>
                </c:pt>
                <c:pt idx="5">
                  <c:v>vegetables</c:v>
                </c:pt>
              </c:strCache>
            </c:strRef>
          </c:cat>
          <c:val>
            <c:numRef>
              <c:f>'koushik practice'!$F$70:$F$75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9A20-448B-AF95-43840D126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9753263"/>
        <c:axId val="1159750863"/>
      </c:barChart>
      <c:catAx>
        <c:axId val="115975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750863"/>
        <c:crosses val="autoZero"/>
        <c:auto val="1"/>
        <c:lblAlgn val="ctr"/>
        <c:lblOffset val="100"/>
        <c:noMultiLvlLbl val="0"/>
      </c:catAx>
      <c:valAx>
        <c:axId val="115975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75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SAFETY TEST</a:t>
            </a:r>
          </a:p>
        </c:rich>
      </c:tx>
      <c:layout>
        <c:manualLayout>
          <c:xMode val="edge"/>
          <c:yMode val="edge"/>
          <c:x val="0.3936318897637795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'GRADE BOOK'!$C$12:$C$26</c:f>
              <c:strCache>
                <c:ptCount val="15"/>
                <c:pt idx="0">
                  <c:v>KOUSHIK</c:v>
                </c:pt>
                <c:pt idx="1">
                  <c:v>SURAJ</c:v>
                </c:pt>
                <c:pt idx="2">
                  <c:v>PREETHAM</c:v>
                </c:pt>
                <c:pt idx="3">
                  <c:v>SIDDHU</c:v>
                </c:pt>
                <c:pt idx="4">
                  <c:v>AJAY</c:v>
                </c:pt>
                <c:pt idx="5">
                  <c:v>VIGNESH</c:v>
                </c:pt>
                <c:pt idx="6">
                  <c:v>VINAY</c:v>
                </c:pt>
                <c:pt idx="7">
                  <c:v>HARSHA</c:v>
                </c:pt>
                <c:pt idx="8">
                  <c:v>AJAY.R</c:v>
                </c:pt>
                <c:pt idx="9">
                  <c:v>BARADWAJ</c:v>
                </c:pt>
                <c:pt idx="10">
                  <c:v>PRABHAS</c:v>
                </c:pt>
                <c:pt idx="11">
                  <c:v>SHANKER</c:v>
                </c:pt>
                <c:pt idx="12">
                  <c:v>OMKAR</c:v>
                </c:pt>
                <c:pt idx="13">
                  <c:v>RAM</c:v>
                </c:pt>
                <c:pt idx="14">
                  <c:v>SHIVA</c:v>
                </c:pt>
              </c:strCache>
            </c:strRef>
          </c:cat>
          <c:val>
            <c:numRef>
              <c:f>'GRADE BOOK'!$D$12:$D$26</c:f>
              <c:numCache>
                <c:formatCode>General</c:formatCode>
                <c:ptCount val="15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6</c:v>
                </c:pt>
                <c:pt idx="6">
                  <c:v>10</c:v>
                </c:pt>
                <c:pt idx="7">
                  <c:v>8</c:v>
                </c:pt>
                <c:pt idx="8">
                  <c:v>2</c:v>
                </c:pt>
                <c:pt idx="9">
                  <c:v>9</c:v>
                </c:pt>
                <c:pt idx="10">
                  <c:v>10</c:v>
                </c:pt>
                <c:pt idx="11">
                  <c:v>1</c:v>
                </c:pt>
                <c:pt idx="12">
                  <c:v>8</c:v>
                </c:pt>
                <c:pt idx="13">
                  <c:v>9</c:v>
                </c:pt>
                <c:pt idx="1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7A-45DB-8034-66EE4D529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8238128"/>
        <c:axId val="228229968"/>
      </c:barChart>
      <c:catAx>
        <c:axId val="2282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229968"/>
        <c:crosses val="autoZero"/>
        <c:auto val="1"/>
        <c:lblAlgn val="ctr"/>
        <c:lblOffset val="100"/>
        <c:noMultiLvlLbl val="0"/>
      </c:catAx>
      <c:valAx>
        <c:axId val="22822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2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DRUG</a:t>
            </a:r>
            <a:r>
              <a:rPr lang="en-IN" baseline="0"/>
              <a:t> TEST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5.535870516185476E-2"/>
          <c:y val="0.16708333333333336"/>
          <c:w val="0.90297462817147855"/>
          <c:h val="0.6048636628754738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'GRADE BOOK'!$C$12:$C$26</c:f>
              <c:strCache>
                <c:ptCount val="15"/>
                <c:pt idx="0">
                  <c:v>KOUSHIK</c:v>
                </c:pt>
                <c:pt idx="1">
                  <c:v>SURAJ</c:v>
                </c:pt>
                <c:pt idx="2">
                  <c:v>PREETHAM</c:v>
                </c:pt>
                <c:pt idx="3">
                  <c:v>SIDDHU</c:v>
                </c:pt>
                <c:pt idx="4">
                  <c:v>AJAY</c:v>
                </c:pt>
                <c:pt idx="5">
                  <c:v>VIGNESH</c:v>
                </c:pt>
                <c:pt idx="6">
                  <c:v>VINAY</c:v>
                </c:pt>
                <c:pt idx="7">
                  <c:v>HARSHA</c:v>
                </c:pt>
                <c:pt idx="8">
                  <c:v>AJAY.R</c:v>
                </c:pt>
                <c:pt idx="9">
                  <c:v>BARADWAJ</c:v>
                </c:pt>
                <c:pt idx="10">
                  <c:v>PRABHAS</c:v>
                </c:pt>
                <c:pt idx="11">
                  <c:v>SHANKER</c:v>
                </c:pt>
                <c:pt idx="12">
                  <c:v>OMKAR</c:v>
                </c:pt>
                <c:pt idx="13">
                  <c:v>RAM</c:v>
                </c:pt>
                <c:pt idx="14">
                  <c:v>SHIVA</c:v>
                </c:pt>
              </c:strCache>
            </c:strRef>
          </c:cat>
          <c:val>
            <c:numRef>
              <c:f>'GRADE BOOK'!$E$12:$E$26</c:f>
              <c:numCache>
                <c:formatCode>General</c:formatCode>
                <c:ptCount val="15"/>
                <c:pt idx="0">
                  <c:v>20</c:v>
                </c:pt>
                <c:pt idx="1">
                  <c:v>0</c:v>
                </c:pt>
                <c:pt idx="2">
                  <c:v>20</c:v>
                </c:pt>
                <c:pt idx="3">
                  <c:v>0</c:v>
                </c:pt>
                <c:pt idx="4">
                  <c:v>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89-4E7E-BCA2-DC5EC1B43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082048"/>
        <c:axId val="188082528"/>
      </c:barChart>
      <c:catAx>
        <c:axId val="18808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82528"/>
        <c:crosses val="autoZero"/>
        <c:auto val="1"/>
        <c:lblAlgn val="ctr"/>
        <c:lblOffset val="100"/>
        <c:noMultiLvlLbl val="0"/>
      </c:catAx>
      <c:valAx>
        <c:axId val="18808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8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PERFORMANCE</a:t>
            </a:r>
            <a:r>
              <a:rPr lang="en-IN" baseline="0"/>
              <a:t> TEST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'GRADE BOOK'!$C$12:$C$26</c:f>
              <c:strCache>
                <c:ptCount val="15"/>
                <c:pt idx="0">
                  <c:v>KOUSHIK</c:v>
                </c:pt>
                <c:pt idx="1">
                  <c:v>SURAJ</c:v>
                </c:pt>
                <c:pt idx="2">
                  <c:v>PREETHAM</c:v>
                </c:pt>
                <c:pt idx="3">
                  <c:v>SIDDHU</c:v>
                </c:pt>
                <c:pt idx="4">
                  <c:v>AJAY</c:v>
                </c:pt>
                <c:pt idx="5">
                  <c:v>VIGNESH</c:v>
                </c:pt>
                <c:pt idx="6">
                  <c:v>VINAY</c:v>
                </c:pt>
                <c:pt idx="7">
                  <c:v>HARSHA</c:v>
                </c:pt>
                <c:pt idx="8">
                  <c:v>AJAY.R</c:v>
                </c:pt>
                <c:pt idx="9">
                  <c:v>BARADWAJ</c:v>
                </c:pt>
                <c:pt idx="10">
                  <c:v>PRABHAS</c:v>
                </c:pt>
                <c:pt idx="11">
                  <c:v>SHANKER</c:v>
                </c:pt>
                <c:pt idx="12">
                  <c:v>OMKAR</c:v>
                </c:pt>
                <c:pt idx="13">
                  <c:v>RAM</c:v>
                </c:pt>
                <c:pt idx="14">
                  <c:v>SHIVA</c:v>
                </c:pt>
              </c:strCache>
            </c:strRef>
          </c:cat>
          <c:val>
            <c:numRef>
              <c:f>'GRADE BOOK'!$F$12:$F$26</c:f>
              <c:numCache>
                <c:formatCode>General</c:formatCode>
                <c:ptCount val="15"/>
                <c:pt idx="0">
                  <c:v>99</c:v>
                </c:pt>
                <c:pt idx="1">
                  <c:v>89</c:v>
                </c:pt>
                <c:pt idx="2">
                  <c:v>95</c:v>
                </c:pt>
                <c:pt idx="3">
                  <c:v>97</c:v>
                </c:pt>
                <c:pt idx="4">
                  <c:v>99</c:v>
                </c:pt>
                <c:pt idx="5">
                  <c:v>97</c:v>
                </c:pt>
                <c:pt idx="6">
                  <c:v>67</c:v>
                </c:pt>
                <c:pt idx="7">
                  <c:v>98</c:v>
                </c:pt>
                <c:pt idx="8">
                  <c:v>86</c:v>
                </c:pt>
                <c:pt idx="9">
                  <c:v>98</c:v>
                </c:pt>
                <c:pt idx="10">
                  <c:v>76</c:v>
                </c:pt>
                <c:pt idx="11">
                  <c:v>69</c:v>
                </c:pt>
                <c:pt idx="12">
                  <c:v>89</c:v>
                </c:pt>
                <c:pt idx="13">
                  <c:v>91</c:v>
                </c:pt>
                <c:pt idx="1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DD-452C-9CAD-29DB96DBB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8233328"/>
        <c:axId val="228241968"/>
      </c:barChart>
      <c:catAx>
        <c:axId val="22823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241968"/>
        <c:crosses val="autoZero"/>
        <c:auto val="1"/>
        <c:lblAlgn val="ctr"/>
        <c:lblOffset val="100"/>
        <c:noMultiLvlLbl val="0"/>
      </c:catAx>
      <c:valAx>
        <c:axId val="22824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23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COMPANY</a:t>
            </a:r>
            <a:r>
              <a:rPr lang="en-IN" baseline="0"/>
              <a:t> TEST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'GRADE BOOK'!$C$12:$C$26</c:f>
              <c:strCache>
                <c:ptCount val="15"/>
                <c:pt idx="0">
                  <c:v>KOUSHIK</c:v>
                </c:pt>
                <c:pt idx="1">
                  <c:v>SURAJ</c:v>
                </c:pt>
                <c:pt idx="2">
                  <c:v>PREETHAM</c:v>
                </c:pt>
                <c:pt idx="3">
                  <c:v>SIDDHU</c:v>
                </c:pt>
                <c:pt idx="4">
                  <c:v>AJAY</c:v>
                </c:pt>
                <c:pt idx="5">
                  <c:v>VIGNESH</c:v>
                </c:pt>
                <c:pt idx="6">
                  <c:v>VINAY</c:v>
                </c:pt>
                <c:pt idx="7">
                  <c:v>HARSHA</c:v>
                </c:pt>
                <c:pt idx="8">
                  <c:v>AJAY.R</c:v>
                </c:pt>
                <c:pt idx="9">
                  <c:v>BARADWAJ</c:v>
                </c:pt>
                <c:pt idx="10">
                  <c:v>PRABHAS</c:v>
                </c:pt>
                <c:pt idx="11">
                  <c:v>SHANKER</c:v>
                </c:pt>
                <c:pt idx="12">
                  <c:v>OMKAR</c:v>
                </c:pt>
                <c:pt idx="13">
                  <c:v>RAM</c:v>
                </c:pt>
                <c:pt idx="14">
                  <c:v>SHIVA</c:v>
                </c:pt>
              </c:strCache>
            </c:strRef>
          </c:cat>
          <c:val>
            <c:numRef>
              <c:f>'GRADE BOOK'!$G$12:$G$26</c:f>
              <c:numCache>
                <c:formatCode>General</c:formatCode>
                <c:ptCount val="15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16</c:v>
                </c:pt>
                <c:pt idx="4">
                  <c:v>15</c:v>
                </c:pt>
                <c:pt idx="5">
                  <c:v>18</c:v>
                </c:pt>
                <c:pt idx="6">
                  <c:v>19</c:v>
                </c:pt>
                <c:pt idx="7">
                  <c:v>17</c:v>
                </c:pt>
                <c:pt idx="8">
                  <c:v>18</c:v>
                </c:pt>
                <c:pt idx="9">
                  <c:v>15</c:v>
                </c:pt>
                <c:pt idx="10">
                  <c:v>19</c:v>
                </c:pt>
                <c:pt idx="11">
                  <c:v>15</c:v>
                </c:pt>
                <c:pt idx="12">
                  <c:v>13</c:v>
                </c:pt>
                <c:pt idx="13">
                  <c:v>20</c:v>
                </c:pt>
                <c:pt idx="1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0-48AA-87D2-A2E182FB9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044352"/>
        <c:axId val="269213280"/>
      </c:barChart>
      <c:catAx>
        <c:axId val="18304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213280"/>
        <c:crosses val="autoZero"/>
        <c:auto val="1"/>
        <c:lblAlgn val="ctr"/>
        <c:lblOffset val="100"/>
        <c:noMultiLvlLbl val="0"/>
      </c:catAx>
      <c:valAx>
        <c:axId val="2692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4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876300</xdr:colOff>
      <xdr:row>68</xdr:row>
      <xdr:rowOff>7620</xdr:rowOff>
    </xdr:from>
    <xdr:to>
      <xdr:col>13</xdr:col>
      <xdr:colOff>281940</xdr:colOff>
      <xdr:row>82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730C76-6BD1-38CF-47DE-9FE279395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6</xdr:row>
      <xdr:rowOff>133350</xdr:rowOff>
    </xdr:from>
    <xdr:to>
      <xdr:col>21</xdr:col>
      <xdr:colOff>304800</xdr:colOff>
      <xdr:row>20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1C95FE-9A72-04D0-9BA5-8B0E7C4E9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594360</xdr:colOff>
      <xdr:row>20</xdr:row>
      <xdr:rowOff>118110</xdr:rowOff>
    </xdr:from>
    <xdr:to>
      <xdr:col>21</xdr:col>
      <xdr:colOff>289560</xdr:colOff>
      <xdr:row>35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1899BB-D505-6CF6-CA56-4AB53347C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307048</xdr:colOff>
      <xdr:row>6</xdr:row>
      <xdr:rowOff>120859</xdr:rowOff>
    </xdr:from>
    <xdr:to>
      <xdr:col>29</xdr:col>
      <xdr:colOff>2248</xdr:colOff>
      <xdr:row>20</xdr:row>
      <xdr:rowOff>120859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57FAC2-3668-1DA1-0F57-214FE9B7DF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306049</xdr:colOff>
      <xdr:row>20</xdr:row>
      <xdr:rowOff>146154</xdr:rowOff>
    </xdr:from>
    <xdr:to>
      <xdr:col>28</xdr:col>
      <xdr:colOff>593360</xdr:colOff>
      <xdr:row>35</xdr:row>
      <xdr:rowOff>78698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64554DD-54A4-1AE6-BC82-EDC5A9234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5AE7EF-2C95-45D0-9CC4-B26906E077AA}" name="Table1" displayName="Table1" ref="A69:F75" totalsRowShown="0" headerRowDxfId="32" headerRowBorderDxfId="31" tableBorderDxfId="30" totalsRowBorderDxfId="29">
  <autoFilter ref="A69:F75" xr:uid="{835AE7EF-2C95-45D0-9CC4-B26906E077AA}"/>
  <tableColumns count="6">
    <tableColumn id="1" xr3:uid="{F81680DC-1574-4D3F-8418-13E0B80BB90C}" name="Column1" dataDxfId="28"/>
    <tableColumn id="2" xr3:uid="{690A2EDD-58DB-4596-B4F7-8D7C0899D676}" name="Column2" dataDxfId="27"/>
    <tableColumn id="3" xr3:uid="{EEF96834-FB3F-4F65-BFEC-7F7E6099B532}" name="Column3" dataDxfId="26"/>
    <tableColumn id="4" xr3:uid="{105CA944-F168-4E97-8007-7B43D40CC38B}" name="Column4" dataDxfId="25"/>
    <tableColumn id="5" xr3:uid="{A31F31EF-F8C1-4F1E-AD6A-9CF6615B718E}" name="Column5" dataDxfId="24"/>
    <tableColumn id="6" xr3:uid="{A0CF4F30-1B6D-4116-99EA-EE09ED7BC1F5}" name="Column6" dataDxfId="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62F90A-2FC2-406B-9C5A-23ED3BD5A687}" name="Table2" displayName="Table2" ref="A24:D30" totalsRowShown="0" tableBorderDxfId="22">
  <autoFilter ref="A24:D30" xr:uid="{9762F90A-2FC2-406B-9C5A-23ED3BD5A687}"/>
  <tableColumns count="4">
    <tableColumn id="1" xr3:uid="{190541A1-C625-45C7-A161-76672AA83275}" name="Relative Reference" dataDxfId="21"/>
    <tableColumn id="2" xr3:uid="{B2E75289-B296-4BF1-B438-C8E4F6C8BD13}" name="Column1" dataDxfId="20"/>
    <tableColumn id="3" xr3:uid="{1BD93919-D0F4-4EA7-AF0C-C0376A165C9B}" name="Column2" dataDxfId="19"/>
    <tableColumn id="4" xr3:uid="{E98D045D-D58E-4CE3-86DA-D64F49F4C80D}" name="Column3" dataDxfId="18">
      <calculatedColumnFormula>B25-C25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E07A62-3916-4C1A-95E2-6C6450BA3A83}" name="Table3" displayName="Table3" ref="C204:G254" totalsRowShown="0" headerRowDxfId="17" headerRowBorderDxfId="16" tableBorderDxfId="15" totalsRowBorderDxfId="14">
  <autoFilter ref="C204:G254" xr:uid="{02E07A62-3916-4C1A-95E2-6C6450BA3A83}"/>
  <tableColumns count="5">
    <tableColumn id="1" xr3:uid="{BACB620A-288D-4D29-BF90-FB58853B1C8C}" name="ID  NO" dataDxfId="13"/>
    <tableColumn id="2" xr3:uid="{91029F05-63CE-4AB2-8A0E-2BCEE8F2BE54}" name="NAME" dataDxfId="12"/>
    <tableColumn id="3" xr3:uid="{DAC992E5-CF1A-4D62-ACD5-4D7F5A959CB0}" name="PRODUCT" dataDxfId="11"/>
    <tableColumn id="4" xr3:uid="{03533B6E-573A-4563-8958-4A2B4A63CBAC}" name="PRICE" dataDxfId="10"/>
    <tableColumn id="5" xr3:uid="{96A348AA-97CC-4C4F-82B3-EF354E2FEDFF}" name="SALES" dataDxfId="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D85CD85-16E1-42E0-AC6B-B4950C70A864}" name="Table5" displayName="Table5" ref="H10:L60" totalsRowShown="0" headerRowDxfId="8" headerRowBorderDxfId="7" tableBorderDxfId="6" totalsRowBorderDxfId="5">
  <autoFilter ref="H10:L60" xr:uid="{9A8838AB-1A65-4DA2-8328-61801ED595EB}"/>
  <tableColumns count="5">
    <tableColumn id="1" xr3:uid="{E41FE665-F385-4C0C-838E-7B2016F9D4E0}" name="ID  NO" dataDxfId="4"/>
    <tableColumn id="2" xr3:uid="{57CB2AB3-DA87-45D3-8780-EF18F5DF76B6}" name="NAME" dataDxfId="3"/>
    <tableColumn id="3" xr3:uid="{2BF37CA7-8FAC-4AC7-95FF-F1CA686F808C}" name="PRODUCT" dataDxfId="2"/>
    <tableColumn id="4" xr3:uid="{F2FC04B0-1AE3-4D4D-BBBF-7DF645CCEB1F}" name="PRICE" dataDxfId="1"/>
    <tableColumn id="5" xr3:uid="{A79A1E35-6B56-4414-B281-6C993423AB42}" name="SALES" dataDxfId="0">
      <calculatedColumnFormula>VLOOKUP(H11,SAMPLE,5,0)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FACDD-CBEF-4F3D-B894-4D90B1E67C07}">
  <sheetPr>
    <tabColor theme="7" tint="-0.249977111117893"/>
  </sheetPr>
  <dimension ref="A1:U254"/>
  <sheetViews>
    <sheetView tabSelected="1" topLeftCell="E95" zoomScale="73" zoomScaleNormal="100" workbookViewId="0">
      <selection activeCell="P36" sqref="P36"/>
    </sheetView>
  </sheetViews>
  <sheetFormatPr defaultRowHeight="14.4" x14ac:dyDescent="0.3"/>
  <cols>
    <col min="1" max="1" width="18.33203125" customWidth="1"/>
    <col min="2" max="2" width="10.33203125" customWidth="1"/>
    <col min="3" max="3" width="11.33203125" customWidth="1"/>
    <col min="4" max="4" width="19" customWidth="1"/>
    <col min="5" max="5" width="23.77734375" customWidth="1"/>
    <col min="6" max="6" width="10.33203125" customWidth="1"/>
    <col min="7" max="7" width="15.33203125" bestFit="1" customWidth="1"/>
    <col min="8" max="8" width="10.33203125" bestFit="1" customWidth="1"/>
    <col min="9" max="9" width="10.21875" customWidth="1"/>
    <col min="10" max="10" width="11.6640625" bestFit="1" customWidth="1"/>
    <col min="11" max="11" width="10.109375" bestFit="1" customWidth="1"/>
    <col min="12" max="12" width="11.5546875" bestFit="1" customWidth="1"/>
    <col min="14" max="14" width="15" bestFit="1" customWidth="1"/>
    <col min="18" max="18" width="10.109375" bestFit="1" customWidth="1"/>
    <col min="21" max="21" width="16" bestFit="1" customWidth="1"/>
  </cols>
  <sheetData>
    <row r="1" spans="1:21" x14ac:dyDescent="0.3">
      <c r="A1" t="s">
        <v>0</v>
      </c>
      <c r="B1">
        <v>2</v>
      </c>
      <c r="H1">
        <v>10</v>
      </c>
      <c r="U1" s="20">
        <v>10</v>
      </c>
    </row>
    <row r="2" spans="1:21" x14ac:dyDescent="0.3">
      <c r="A2" t="s">
        <v>0</v>
      </c>
      <c r="B2">
        <v>2</v>
      </c>
      <c r="H2">
        <v>20</v>
      </c>
      <c r="U2" s="20">
        <v>20</v>
      </c>
    </row>
    <row r="3" spans="1:21" x14ac:dyDescent="0.3">
      <c r="A3" t="s">
        <v>1</v>
      </c>
      <c r="B3">
        <v>2</v>
      </c>
      <c r="H3">
        <v>30</v>
      </c>
      <c r="U3" s="20">
        <v>30</v>
      </c>
    </row>
    <row r="4" spans="1:21" x14ac:dyDescent="0.3">
      <c r="A4" t="s">
        <v>2</v>
      </c>
      <c r="B4">
        <v>2</v>
      </c>
      <c r="H4">
        <v>40</v>
      </c>
      <c r="M4" s="97" t="s">
        <v>19</v>
      </c>
      <c r="N4" s="97"/>
      <c r="O4" s="97"/>
      <c r="R4" s="1" t="s">
        <v>18</v>
      </c>
      <c r="U4" s="20">
        <v>40</v>
      </c>
    </row>
    <row r="5" spans="1:21" x14ac:dyDescent="0.3">
      <c r="A5" t="s">
        <v>3</v>
      </c>
      <c r="B5">
        <v>2</v>
      </c>
      <c r="H5">
        <v>50</v>
      </c>
      <c r="M5" s="97"/>
      <c r="N5" s="97"/>
      <c r="O5" s="97"/>
    </row>
    <row r="6" spans="1:21" x14ac:dyDescent="0.3">
      <c r="A6" t="s">
        <v>4</v>
      </c>
      <c r="B6">
        <v>2</v>
      </c>
      <c r="H6">
        <v>60</v>
      </c>
      <c r="J6">
        <f>H1+H2+H3+H4+H5+H6+H7+H8+H9+H10-500</f>
        <v>150</v>
      </c>
      <c r="M6" s="97"/>
      <c r="N6" s="97"/>
      <c r="O6" s="97"/>
    </row>
    <row r="7" spans="1:21" x14ac:dyDescent="0.3">
      <c r="A7" t="s">
        <v>5</v>
      </c>
      <c r="B7">
        <v>2</v>
      </c>
      <c r="H7">
        <v>70</v>
      </c>
      <c r="M7" s="97"/>
      <c r="N7" s="97"/>
      <c r="O7" s="97"/>
      <c r="R7" s="2" t="s">
        <v>18</v>
      </c>
      <c r="U7" s="21">
        <v>44988</v>
      </c>
    </row>
    <row r="8" spans="1:21" x14ac:dyDescent="0.3">
      <c r="A8" t="s">
        <v>6</v>
      </c>
      <c r="B8">
        <v>2</v>
      </c>
      <c r="H8">
        <v>80</v>
      </c>
      <c r="U8" s="21">
        <v>44996</v>
      </c>
    </row>
    <row r="9" spans="1:21" x14ac:dyDescent="0.3">
      <c r="A9" t="s">
        <v>7</v>
      </c>
      <c r="B9">
        <v>2</v>
      </c>
      <c r="H9">
        <v>90</v>
      </c>
      <c r="U9" s="21">
        <v>44998</v>
      </c>
    </row>
    <row r="10" spans="1:21" ht="15" thickBot="1" x14ac:dyDescent="0.35">
      <c r="A10" t="s">
        <v>8</v>
      </c>
      <c r="B10">
        <v>2</v>
      </c>
      <c r="H10">
        <v>200</v>
      </c>
      <c r="U10" s="21">
        <v>45001</v>
      </c>
    </row>
    <row r="11" spans="1:21" ht="43.2" x14ac:dyDescent="0.3">
      <c r="A11" t="s">
        <v>10</v>
      </c>
      <c r="B11">
        <v>2</v>
      </c>
      <c r="G11" t="s">
        <v>9</v>
      </c>
      <c r="H11">
        <f>SUM(H1:H10)</f>
        <v>650</v>
      </c>
      <c r="M11" s="5"/>
      <c r="N11" s="19" t="s">
        <v>20</v>
      </c>
      <c r="O11" s="6"/>
      <c r="P11" s="6"/>
      <c r="Q11" s="7"/>
      <c r="R11" s="8"/>
      <c r="S11" s="9"/>
    </row>
    <row r="12" spans="1:21" ht="15" thickBot="1" x14ac:dyDescent="0.35">
      <c r="A12" t="s">
        <v>10</v>
      </c>
      <c r="B12">
        <v>2</v>
      </c>
      <c r="M12" s="10"/>
      <c r="N12" s="11"/>
      <c r="O12" s="11"/>
      <c r="P12" s="11"/>
      <c r="Q12" s="12"/>
      <c r="R12" s="10"/>
      <c r="S12" s="13"/>
    </row>
    <row r="13" spans="1:21" ht="15" thickBot="1" x14ac:dyDescent="0.35">
      <c r="A13" t="s">
        <v>11</v>
      </c>
      <c r="B13">
        <v>2</v>
      </c>
      <c r="K13" s="3"/>
      <c r="M13" s="10"/>
      <c r="N13" s="11"/>
      <c r="O13" s="11"/>
      <c r="P13" s="11"/>
      <c r="Q13" s="12"/>
      <c r="R13" s="10"/>
      <c r="S13" s="13"/>
    </row>
    <row r="14" spans="1:21" x14ac:dyDescent="0.3">
      <c r="A14" t="s">
        <v>12</v>
      </c>
      <c r="B14">
        <v>2</v>
      </c>
      <c r="M14" s="10"/>
      <c r="N14" s="11"/>
      <c r="O14" s="11"/>
      <c r="P14" s="11"/>
      <c r="Q14" s="12"/>
      <c r="R14" s="10"/>
      <c r="S14" s="13"/>
    </row>
    <row r="15" spans="1:21" x14ac:dyDescent="0.3">
      <c r="A15" t="s">
        <v>13</v>
      </c>
      <c r="B15">
        <v>2</v>
      </c>
      <c r="M15" s="10"/>
      <c r="N15" s="11"/>
      <c r="O15" s="11"/>
      <c r="P15" s="11"/>
      <c r="Q15" s="12"/>
      <c r="R15" s="10"/>
      <c r="S15" s="13"/>
    </row>
    <row r="16" spans="1:21" ht="15" thickBot="1" x14ac:dyDescent="0.35">
      <c r="A16" t="s">
        <v>14</v>
      </c>
      <c r="B16">
        <v>2</v>
      </c>
      <c r="M16" s="14"/>
      <c r="N16" s="15"/>
      <c r="O16" s="15"/>
      <c r="P16" s="15"/>
      <c r="Q16" s="16"/>
      <c r="R16" s="17"/>
      <c r="S16" s="18"/>
    </row>
    <row r="17" spans="1:18" x14ac:dyDescent="0.3">
      <c r="A17" t="s">
        <v>15</v>
      </c>
      <c r="B17">
        <v>2</v>
      </c>
      <c r="R17" s="4"/>
    </row>
    <row r="18" spans="1:18" x14ac:dyDescent="0.3">
      <c r="A18" t="s">
        <v>16</v>
      </c>
      <c r="B18">
        <v>2</v>
      </c>
    </row>
    <row r="19" spans="1:18" x14ac:dyDescent="0.3">
      <c r="A19" t="s">
        <v>17</v>
      </c>
      <c r="B19">
        <v>2</v>
      </c>
    </row>
    <row r="20" spans="1:18" x14ac:dyDescent="0.3">
      <c r="A20" t="s">
        <v>8</v>
      </c>
      <c r="B20">
        <v>2</v>
      </c>
      <c r="L20">
        <f>AVERAGE(L29:N29)</f>
        <v>80</v>
      </c>
    </row>
    <row r="21" spans="1:18" x14ac:dyDescent="0.3">
      <c r="G21">
        <f>AVERAGE(G27:G33)</f>
        <v>67</v>
      </c>
    </row>
    <row r="24" spans="1:18" s="27" customFormat="1" x14ac:dyDescent="0.3">
      <c r="A24" s="40" t="s">
        <v>21</v>
      </c>
      <c r="B24" s="40" t="s">
        <v>96</v>
      </c>
      <c r="C24" s="27" t="s">
        <v>97</v>
      </c>
      <c r="D24" s="27" t="s">
        <v>98</v>
      </c>
      <c r="F24" s="98" t="s">
        <v>31</v>
      </c>
      <c r="G24" s="98"/>
      <c r="J24" s="98" t="s">
        <v>44</v>
      </c>
      <c r="K24" s="98"/>
    </row>
    <row r="25" spans="1:18" x14ac:dyDescent="0.3">
      <c r="A25" s="23" t="s">
        <v>22</v>
      </c>
      <c r="B25" s="23" t="s">
        <v>23</v>
      </c>
      <c r="C25" s="23" t="s">
        <v>24</v>
      </c>
      <c r="D25" s="23" t="s">
        <v>25</v>
      </c>
      <c r="F25" s="22" t="s">
        <v>32</v>
      </c>
      <c r="G25" s="22" t="s">
        <v>33</v>
      </c>
      <c r="H25" s="25" t="s">
        <v>34</v>
      </c>
      <c r="J25" s="99" t="s">
        <v>45</v>
      </c>
      <c r="K25" s="100"/>
      <c r="L25" s="100"/>
      <c r="M25" s="100"/>
      <c r="N25" s="100"/>
      <c r="O25" s="101"/>
    </row>
    <row r="26" spans="1:18" x14ac:dyDescent="0.3">
      <c r="A26" s="22" t="s">
        <v>26</v>
      </c>
      <c r="B26" s="24">
        <v>20000</v>
      </c>
      <c r="C26" s="24">
        <v>12000</v>
      </c>
      <c r="D26" s="24">
        <f>B26-C26</f>
        <v>8000</v>
      </c>
      <c r="F26" s="22" t="s">
        <v>42</v>
      </c>
      <c r="G26" s="22">
        <v>100</v>
      </c>
      <c r="H26" s="25" t="s">
        <v>43</v>
      </c>
      <c r="J26" s="86" t="s">
        <v>46</v>
      </c>
      <c r="K26" s="87"/>
      <c r="L26" s="87"/>
      <c r="M26" s="87"/>
      <c r="N26" s="87"/>
      <c r="O26" s="88"/>
    </row>
    <row r="27" spans="1:18" x14ac:dyDescent="0.3">
      <c r="A27" s="22" t="s">
        <v>27</v>
      </c>
      <c r="B27" s="24">
        <v>23000</v>
      </c>
      <c r="C27" s="24">
        <v>13000</v>
      </c>
      <c r="D27" s="24">
        <f>B27-C27</f>
        <v>10000</v>
      </c>
      <c r="F27" s="22" t="s">
        <v>36</v>
      </c>
      <c r="G27" s="22">
        <v>56</v>
      </c>
      <c r="H27" s="26">
        <f>G27/$G$26</f>
        <v>0.56000000000000005</v>
      </c>
      <c r="J27" s="89" t="s">
        <v>47</v>
      </c>
      <c r="K27" s="28"/>
      <c r="L27" s="28">
        <v>1</v>
      </c>
      <c r="M27" s="28">
        <v>2</v>
      </c>
      <c r="N27" s="28">
        <v>3</v>
      </c>
      <c r="O27" s="28">
        <v>4</v>
      </c>
    </row>
    <row r="28" spans="1:18" x14ac:dyDescent="0.3">
      <c r="A28" s="22" t="s">
        <v>28</v>
      </c>
      <c r="B28" s="24">
        <v>45000</v>
      </c>
      <c r="C28" s="24">
        <v>14000</v>
      </c>
      <c r="D28" s="24">
        <f>B28-C28</f>
        <v>31000</v>
      </c>
      <c r="F28" s="22" t="s">
        <v>37</v>
      </c>
      <c r="G28" s="22">
        <v>78</v>
      </c>
      <c r="H28" s="26">
        <f t="shared" ref="H28:H33" si="0">G28/$G$26</f>
        <v>0.78</v>
      </c>
      <c r="J28" s="90"/>
      <c r="K28" s="28">
        <v>10</v>
      </c>
      <c r="L28" s="22">
        <f>($K28*L$27)+($K28*L$27)</f>
        <v>20</v>
      </c>
      <c r="M28" s="22">
        <f t="shared" ref="M28:O28" si="1">($K28*M$27)+($K28*M$27)</f>
        <v>40</v>
      </c>
      <c r="N28" s="22">
        <f t="shared" si="1"/>
        <v>60</v>
      </c>
      <c r="O28" s="22">
        <f t="shared" si="1"/>
        <v>80</v>
      </c>
    </row>
    <row r="29" spans="1:18" x14ac:dyDescent="0.3">
      <c r="A29" s="22" t="s">
        <v>29</v>
      </c>
      <c r="B29" s="24">
        <v>21577</v>
      </c>
      <c r="C29" s="24">
        <v>11000</v>
      </c>
      <c r="D29" s="24">
        <f>B29-C29</f>
        <v>10577</v>
      </c>
      <c r="F29" s="22" t="s">
        <v>38</v>
      </c>
      <c r="G29" s="22">
        <v>34</v>
      </c>
      <c r="H29" s="26">
        <f t="shared" si="0"/>
        <v>0.34</v>
      </c>
      <c r="J29" s="90"/>
      <c r="K29" s="28">
        <v>20</v>
      </c>
      <c r="L29" s="22">
        <f t="shared" ref="L29:O31" si="2">($K29*L$27)+($K29*L$27)</f>
        <v>40</v>
      </c>
      <c r="M29" s="22">
        <f t="shared" si="2"/>
        <v>80</v>
      </c>
      <c r="N29" s="22">
        <f t="shared" si="2"/>
        <v>120</v>
      </c>
      <c r="O29" s="22">
        <f t="shared" si="2"/>
        <v>160</v>
      </c>
    </row>
    <row r="30" spans="1:18" x14ac:dyDescent="0.3">
      <c r="A30" s="47" t="s">
        <v>30</v>
      </c>
      <c r="B30" s="49">
        <v>22000</v>
      </c>
      <c r="C30" s="49">
        <v>13500</v>
      </c>
      <c r="D30" s="49">
        <f>B30-C30</f>
        <v>8500</v>
      </c>
      <c r="F30" s="22" t="s">
        <v>39</v>
      </c>
      <c r="G30" s="22">
        <v>45</v>
      </c>
      <c r="H30" s="26">
        <f t="shared" si="0"/>
        <v>0.45</v>
      </c>
      <c r="J30" s="90"/>
      <c r="K30" s="28">
        <v>30</v>
      </c>
      <c r="L30" s="22">
        <f t="shared" si="2"/>
        <v>60</v>
      </c>
      <c r="M30" s="22">
        <f t="shared" si="2"/>
        <v>120</v>
      </c>
      <c r="N30" s="22">
        <f t="shared" si="2"/>
        <v>180</v>
      </c>
      <c r="O30" s="22">
        <f t="shared" si="2"/>
        <v>240</v>
      </c>
    </row>
    <row r="31" spans="1:18" x14ac:dyDescent="0.3">
      <c r="F31" s="22" t="s">
        <v>40</v>
      </c>
      <c r="G31" s="22">
        <v>68</v>
      </c>
      <c r="H31" s="26">
        <f t="shared" si="0"/>
        <v>0.68</v>
      </c>
      <c r="J31" s="91"/>
      <c r="K31" s="28">
        <v>40</v>
      </c>
      <c r="L31" s="22">
        <f t="shared" si="2"/>
        <v>80</v>
      </c>
      <c r="M31" s="22">
        <f t="shared" si="2"/>
        <v>160</v>
      </c>
      <c r="N31" s="22">
        <f t="shared" si="2"/>
        <v>240</v>
      </c>
      <c r="O31" s="22">
        <f t="shared" si="2"/>
        <v>320</v>
      </c>
    </row>
    <row r="32" spans="1:18" x14ac:dyDescent="0.3">
      <c r="F32" s="22" t="s">
        <v>35</v>
      </c>
      <c r="G32" s="22">
        <v>92</v>
      </c>
      <c r="H32" s="26">
        <f t="shared" si="0"/>
        <v>0.92</v>
      </c>
    </row>
    <row r="33" spans="1:21" x14ac:dyDescent="0.3">
      <c r="F33" s="22" t="s">
        <v>41</v>
      </c>
      <c r="G33" s="22">
        <v>96</v>
      </c>
      <c r="H33" s="26">
        <f t="shared" si="0"/>
        <v>0.96</v>
      </c>
      <c r="K33" s="22">
        <f ca="1">0+(($K33*K$27)+($K33*K$27))</f>
        <v>0</v>
      </c>
    </row>
    <row r="34" spans="1:21" x14ac:dyDescent="0.3">
      <c r="K34" s="22">
        <f ca="1">0+(($K34*K$27)+($K34*K$27))</f>
        <v>0</v>
      </c>
    </row>
    <row r="35" spans="1:21" x14ac:dyDescent="0.3">
      <c r="G35" s="41">
        <f>56/100</f>
        <v>0.56000000000000005</v>
      </c>
      <c r="K35" s="22">
        <f ca="1">0+(($K35*K$27)+($K35*K$27))</f>
        <v>0</v>
      </c>
    </row>
    <row r="36" spans="1:21" x14ac:dyDescent="0.3">
      <c r="G36">
        <f>MIN(G27:G33)</f>
        <v>34</v>
      </c>
      <c r="K36" s="22">
        <f ca="1">0+(($K36*K$27)+($K36*K$27))</f>
        <v>0</v>
      </c>
    </row>
    <row r="37" spans="1:21" x14ac:dyDescent="0.3">
      <c r="A37" s="29" t="s">
        <v>48</v>
      </c>
      <c r="B37" s="29" t="s">
        <v>49</v>
      </c>
      <c r="C37" s="29" t="s">
        <v>50</v>
      </c>
      <c r="D37" s="29" t="s">
        <v>51</v>
      </c>
      <c r="E37" s="29" t="s">
        <v>52</v>
      </c>
      <c r="G37">
        <f>MAX(G27:G33)</f>
        <v>96</v>
      </c>
    </row>
    <row r="38" spans="1:21" x14ac:dyDescent="0.3">
      <c r="A38" s="30" t="s">
        <v>59</v>
      </c>
      <c r="B38" s="22">
        <v>20</v>
      </c>
      <c r="C38" s="22">
        <v>35</v>
      </c>
      <c r="D38" s="22" t="b">
        <f>B38=C38</f>
        <v>0</v>
      </c>
      <c r="E38" s="30" t="s">
        <v>53</v>
      </c>
      <c r="F38" s="30" t="b">
        <v>1</v>
      </c>
    </row>
    <row r="39" spans="1:21" x14ac:dyDescent="0.3">
      <c r="A39" s="30" t="s">
        <v>60</v>
      </c>
      <c r="B39" s="22">
        <v>20</v>
      </c>
      <c r="C39" s="22">
        <v>35</v>
      </c>
      <c r="D39" s="22" t="b">
        <f>B39&lt;&gt;C39</f>
        <v>1</v>
      </c>
      <c r="E39" s="30" t="s">
        <v>54</v>
      </c>
      <c r="F39" s="30" t="s">
        <v>68</v>
      </c>
    </row>
    <row r="40" spans="1:21" x14ac:dyDescent="0.3">
      <c r="A40" s="30" t="s">
        <v>61</v>
      </c>
      <c r="B40" s="22">
        <v>20</v>
      </c>
      <c r="C40" s="22">
        <v>35</v>
      </c>
      <c r="D40" s="22" t="b">
        <f>B40&lt;=C40</f>
        <v>1</v>
      </c>
      <c r="E40" s="30" t="s">
        <v>55</v>
      </c>
      <c r="F40" s="30" t="s">
        <v>69</v>
      </c>
      <c r="J40" s="96" t="s">
        <v>86</v>
      </c>
      <c r="K40" s="96"/>
      <c r="N40" s="34" t="s">
        <v>83</v>
      </c>
    </row>
    <row r="41" spans="1:21" x14ac:dyDescent="0.3">
      <c r="A41" s="30" t="s">
        <v>62</v>
      </c>
      <c r="B41" s="22">
        <v>20</v>
      </c>
      <c r="C41" s="22">
        <v>35</v>
      </c>
      <c r="D41" s="22" t="b">
        <f>B41&gt;=C41</f>
        <v>0</v>
      </c>
      <c r="E41" s="30" t="s">
        <v>56</v>
      </c>
      <c r="F41" s="30" t="s">
        <v>70</v>
      </c>
      <c r="J41" s="29" t="s">
        <v>71</v>
      </c>
      <c r="K41" s="29" t="s">
        <v>72</v>
      </c>
      <c r="L41" s="29" t="s">
        <v>73</v>
      </c>
      <c r="N41" s="33" t="s">
        <v>80</v>
      </c>
    </row>
    <row r="42" spans="1:21" x14ac:dyDescent="0.3">
      <c r="A42" s="30" t="s">
        <v>63</v>
      </c>
      <c r="B42" s="22">
        <v>20</v>
      </c>
      <c r="C42" s="22">
        <v>35</v>
      </c>
      <c r="D42" s="22" t="b">
        <f>B42&gt;C42</f>
        <v>0</v>
      </c>
      <c r="E42" s="30" t="s">
        <v>57</v>
      </c>
      <c r="J42" s="30" t="s">
        <v>74</v>
      </c>
      <c r="K42" s="22">
        <v>59</v>
      </c>
      <c r="L42" s="32" t="str">
        <f>IF(K42&gt;80,"DISTINCTION",IF(K42&lt;35,"FAIL","PASS"))</f>
        <v>PASS</v>
      </c>
      <c r="N42" s="33" t="s">
        <v>81</v>
      </c>
    </row>
    <row r="43" spans="1:21" x14ac:dyDescent="0.3">
      <c r="A43" s="30" t="s">
        <v>64</v>
      </c>
      <c r="B43" s="22">
        <v>20</v>
      </c>
      <c r="C43" s="22">
        <v>35</v>
      </c>
      <c r="D43" s="22" t="b">
        <f>B43&lt;C43</f>
        <v>1</v>
      </c>
      <c r="E43" s="30" t="s">
        <v>58</v>
      </c>
      <c r="J43" s="30" t="s">
        <v>75</v>
      </c>
      <c r="K43" s="22">
        <v>89</v>
      </c>
      <c r="L43" s="32" t="str">
        <f t="shared" ref="L43:L47" si="3">IF(K43&gt;80,"DISTINCTION",IF(K43&lt;35,"FAIL","PASS"))</f>
        <v>DISTINCTION</v>
      </c>
      <c r="N43" s="33" t="s">
        <v>82</v>
      </c>
    </row>
    <row r="44" spans="1:21" x14ac:dyDescent="0.3">
      <c r="J44" s="30" t="s">
        <v>76</v>
      </c>
      <c r="K44" s="22">
        <v>84</v>
      </c>
      <c r="L44" s="32" t="str">
        <f t="shared" si="3"/>
        <v>DISTINCTION</v>
      </c>
    </row>
    <row r="45" spans="1:21" x14ac:dyDescent="0.3">
      <c r="G45" s="92" t="s">
        <v>65</v>
      </c>
      <c r="H45" s="92"/>
      <c r="J45" s="30" t="s">
        <v>77</v>
      </c>
      <c r="K45" s="22">
        <v>95</v>
      </c>
      <c r="L45" s="32" t="str">
        <f t="shared" si="3"/>
        <v>DISTINCTION</v>
      </c>
    </row>
    <row r="46" spans="1:21" x14ac:dyDescent="0.3">
      <c r="G46" s="28" t="s">
        <v>66</v>
      </c>
      <c r="H46" s="28" t="s">
        <v>67</v>
      </c>
      <c r="J46" s="30" t="s">
        <v>78</v>
      </c>
      <c r="K46" s="22">
        <v>25</v>
      </c>
      <c r="L46" s="32" t="str">
        <f t="shared" si="3"/>
        <v>FAIL</v>
      </c>
    </row>
    <row r="47" spans="1:21" x14ac:dyDescent="0.3">
      <c r="G47" s="30" t="b">
        <v>1</v>
      </c>
      <c r="H47" s="22" t="b">
        <f>(L31&lt;M31)</f>
        <v>1</v>
      </c>
      <c r="J47" s="30" t="s">
        <v>79</v>
      </c>
      <c r="K47" s="22">
        <v>29</v>
      </c>
      <c r="L47" s="32" t="str">
        <f t="shared" si="3"/>
        <v>FAIL</v>
      </c>
      <c r="O47" s="29" t="s">
        <v>71</v>
      </c>
      <c r="P47" s="30" t="s">
        <v>74</v>
      </c>
      <c r="Q47" s="30" t="s">
        <v>75</v>
      </c>
      <c r="R47" s="30" t="s">
        <v>76</v>
      </c>
      <c r="S47" s="30" t="s">
        <v>77</v>
      </c>
      <c r="T47" s="30" t="s">
        <v>78</v>
      </c>
      <c r="U47" s="30" t="s">
        <v>79</v>
      </c>
    </row>
    <row r="48" spans="1:21" x14ac:dyDescent="0.3">
      <c r="G48" s="30" t="s">
        <v>68</v>
      </c>
      <c r="H48" s="22" t="str">
        <f>IF(L31&lt;M31,"PASS","FALSE")</f>
        <v>PASS</v>
      </c>
      <c r="O48" s="29" t="s">
        <v>72</v>
      </c>
      <c r="P48" s="22">
        <v>59</v>
      </c>
      <c r="Q48" s="22">
        <v>89</v>
      </c>
      <c r="R48" s="22">
        <v>84</v>
      </c>
      <c r="S48" s="22">
        <v>95</v>
      </c>
      <c r="T48" s="22">
        <v>25</v>
      </c>
      <c r="U48" s="22">
        <v>29</v>
      </c>
    </row>
    <row r="49" spans="1:21" x14ac:dyDescent="0.3">
      <c r="G49" s="30" t="s">
        <v>69</v>
      </c>
      <c r="H49" s="22">
        <f>IF(L31&gt;M31,1,0)</f>
        <v>0</v>
      </c>
      <c r="O49" s="29" t="s">
        <v>73</v>
      </c>
      <c r="P49" s="32" t="str">
        <f t="shared" ref="P49:U49" si="4">IF(P48&gt;80,"DISTINCTION",IF(P48&lt;35,"FAIL","PASS"))</f>
        <v>PASS</v>
      </c>
      <c r="Q49" s="32" t="str">
        <f t="shared" si="4"/>
        <v>DISTINCTION</v>
      </c>
      <c r="R49" s="32" t="str">
        <f t="shared" si="4"/>
        <v>DISTINCTION</v>
      </c>
      <c r="S49" s="32" t="str">
        <f t="shared" si="4"/>
        <v>DISTINCTION</v>
      </c>
      <c r="T49" s="32" t="str">
        <f t="shared" si="4"/>
        <v>FAIL</v>
      </c>
      <c r="U49" s="32" t="str">
        <f t="shared" si="4"/>
        <v>FAIL</v>
      </c>
    </row>
    <row r="50" spans="1:21" x14ac:dyDescent="0.3">
      <c r="G50" s="30" t="s">
        <v>70</v>
      </c>
      <c r="H50" s="31">
        <f ca="1">IF(L31&gt;M31,TODAY(),TODAY()+29)</f>
        <v>45740</v>
      </c>
    </row>
    <row r="51" spans="1:21" x14ac:dyDescent="0.3">
      <c r="J51" s="95" t="s">
        <v>85</v>
      </c>
      <c r="K51" s="95"/>
    </row>
    <row r="52" spans="1:21" x14ac:dyDescent="0.3">
      <c r="J52" s="29" t="s">
        <v>71</v>
      </c>
      <c r="K52" s="29" t="s">
        <v>72</v>
      </c>
      <c r="L52" s="29" t="s">
        <v>73</v>
      </c>
    </row>
    <row r="53" spans="1:21" x14ac:dyDescent="0.3">
      <c r="J53" s="30" t="s">
        <v>74</v>
      </c>
      <c r="K53" s="22">
        <v>59</v>
      </c>
      <c r="L53" s="35" t="str">
        <f>IF(AND(K53&gt;=0,K53&lt;35),"FAIL",IF(AND(K53&gt;=35,K53&lt;=80),"PASS",IF(AND(K53&lt;=100,K53&gt;45),"DISTINCTION","INVALID")))</f>
        <v>PASS</v>
      </c>
    </row>
    <row r="54" spans="1:21" x14ac:dyDescent="0.3">
      <c r="J54" s="30" t="s">
        <v>75</v>
      </c>
      <c r="K54" s="22">
        <v>89</v>
      </c>
      <c r="L54" s="35" t="str">
        <f t="shared" ref="L54:L58" si="5">IF(AND(K54&gt;=0,K54&lt;35),"FAIL",IF(AND(K54&gt;=35,K54&lt;=60),"PASS",IF(AND(K54&lt;=100,K54&gt;45),"DISTINCTION","INVALID")))</f>
        <v>DISTINCTION</v>
      </c>
    </row>
    <row r="55" spans="1:21" x14ac:dyDescent="0.3">
      <c r="A55" s="94" t="s">
        <v>84</v>
      </c>
      <c r="B55" s="94"/>
      <c r="J55" s="30" t="s">
        <v>76</v>
      </c>
      <c r="K55" s="22">
        <v>-12</v>
      </c>
      <c r="L55" s="35" t="str">
        <f t="shared" si="5"/>
        <v>INVALID</v>
      </c>
    </row>
    <row r="56" spans="1:21" x14ac:dyDescent="0.3">
      <c r="A56" s="22" t="b">
        <v>1</v>
      </c>
      <c r="B56" s="22" t="b">
        <f>NOT(A56)</f>
        <v>0</v>
      </c>
      <c r="E56" t="s">
        <v>87</v>
      </c>
      <c r="F56" t="str">
        <f>IFERROR(E56,"NO")</f>
        <v>KOUSHIK</v>
      </c>
      <c r="J56" s="30" t="s">
        <v>77</v>
      </c>
      <c r="K56" s="22">
        <v>95</v>
      </c>
      <c r="L56" s="35" t="str">
        <f t="shared" si="5"/>
        <v>DISTINCTION</v>
      </c>
    </row>
    <row r="57" spans="1:21" x14ac:dyDescent="0.3">
      <c r="A57" s="22" t="b">
        <v>0</v>
      </c>
      <c r="B57" s="22" t="b">
        <f t="shared" ref="B57:B59" si="6">NOT(A57)</f>
        <v>1</v>
      </c>
      <c r="E57" t="e">
        <v>#DIV/0!</v>
      </c>
      <c r="F57" t="str">
        <f>IFERROR(E57,"NO")</f>
        <v>NO</v>
      </c>
      <c r="J57" s="30" t="s">
        <v>78</v>
      </c>
      <c r="K57" s="22">
        <v>45</v>
      </c>
      <c r="L57" s="35" t="str">
        <f t="shared" si="5"/>
        <v>PASS</v>
      </c>
    </row>
    <row r="58" spans="1:21" x14ac:dyDescent="0.3">
      <c r="A58" s="22" t="b">
        <v>0</v>
      </c>
      <c r="B58" s="22" t="b">
        <f t="shared" si="6"/>
        <v>1</v>
      </c>
      <c r="J58" s="30" t="s">
        <v>79</v>
      </c>
      <c r="K58" s="22">
        <v>29</v>
      </c>
      <c r="L58" s="35" t="str">
        <f t="shared" si="5"/>
        <v>FAIL</v>
      </c>
    </row>
    <row r="59" spans="1:21" x14ac:dyDescent="0.3">
      <c r="A59" s="22" t="b">
        <v>1</v>
      </c>
      <c r="B59" s="22" t="b">
        <f t="shared" si="6"/>
        <v>0</v>
      </c>
    </row>
    <row r="69" spans="1:6" x14ac:dyDescent="0.3">
      <c r="A69" s="44" t="s">
        <v>96</v>
      </c>
      <c r="B69" s="44" t="s">
        <v>97</v>
      </c>
      <c r="C69" s="44" t="s">
        <v>98</v>
      </c>
      <c r="D69" s="44" t="s">
        <v>99</v>
      </c>
      <c r="E69" s="44" t="s">
        <v>100</v>
      </c>
      <c r="F69" s="44" t="s">
        <v>101</v>
      </c>
    </row>
    <row r="70" spans="1:6" x14ac:dyDescent="0.3">
      <c r="A70" s="39" t="s">
        <v>88</v>
      </c>
      <c r="B70" s="39"/>
      <c r="C70" s="39"/>
      <c r="D70" s="39"/>
      <c r="E70" s="39"/>
      <c r="F70" s="39"/>
    </row>
    <row r="71" spans="1:6" x14ac:dyDescent="0.3">
      <c r="A71" s="42"/>
      <c r="B71" s="37"/>
      <c r="C71" s="35" t="s">
        <v>89</v>
      </c>
      <c r="D71" s="35" t="s">
        <v>90</v>
      </c>
      <c r="E71" s="35" t="s">
        <v>91</v>
      </c>
      <c r="F71" s="36"/>
    </row>
    <row r="72" spans="1:6" x14ac:dyDescent="0.3">
      <c r="A72" s="43" t="s">
        <v>92</v>
      </c>
      <c r="B72" s="38"/>
      <c r="C72" s="22">
        <v>2900</v>
      </c>
      <c r="D72" s="22">
        <v>4500</v>
      </c>
      <c r="E72" s="22">
        <v>256</v>
      </c>
      <c r="F72" s="36"/>
    </row>
    <row r="73" spans="1:6" x14ac:dyDescent="0.3">
      <c r="A73" s="43" t="s">
        <v>93</v>
      </c>
      <c r="B73" s="38"/>
      <c r="C73" s="22">
        <v>3000</v>
      </c>
      <c r="D73" s="22">
        <v>3289</v>
      </c>
      <c r="E73" s="22">
        <v>2809</v>
      </c>
      <c r="F73" s="36"/>
    </row>
    <row r="74" spans="1:6" x14ac:dyDescent="0.3">
      <c r="A74" s="43" t="s">
        <v>94</v>
      </c>
      <c r="B74" s="38"/>
      <c r="C74" s="22">
        <v>2220</v>
      </c>
      <c r="D74" s="22">
        <v>2790</v>
      </c>
      <c r="E74" s="22">
        <v>1280</v>
      </c>
      <c r="F74" s="36"/>
    </row>
    <row r="75" spans="1:6" x14ac:dyDescent="0.3">
      <c r="A75" s="45" t="s">
        <v>95</v>
      </c>
      <c r="B75" s="46"/>
      <c r="C75" s="47">
        <v>3900</v>
      </c>
      <c r="D75" s="47">
        <v>2000</v>
      </c>
      <c r="E75" s="47">
        <v>4590</v>
      </c>
      <c r="F75" s="48"/>
    </row>
    <row r="85" spans="2:11" ht="36.6" x14ac:dyDescent="0.7">
      <c r="E85" s="50" t="s">
        <v>116</v>
      </c>
    </row>
    <row r="88" spans="2:11" x14ac:dyDescent="0.3">
      <c r="B88">
        <f>VLOOKUP(C75,C72:F75,3,FALSE)</f>
        <v>4590</v>
      </c>
    </row>
    <row r="90" spans="2:11" x14ac:dyDescent="0.3">
      <c r="B90" s="23" t="s">
        <v>102</v>
      </c>
      <c r="C90" s="23" t="s">
        <v>71</v>
      </c>
      <c r="D90" s="23" t="s">
        <v>113</v>
      </c>
      <c r="E90" s="23" t="s">
        <v>103</v>
      </c>
      <c r="F90" s="23" t="s">
        <v>73</v>
      </c>
    </row>
    <row r="91" spans="2:11" x14ac:dyDescent="0.3">
      <c r="B91" s="23">
        <v>1</v>
      </c>
      <c r="C91" s="22" t="s">
        <v>87</v>
      </c>
      <c r="D91" s="22">
        <v>2</v>
      </c>
      <c r="E91" s="26">
        <v>0.87</v>
      </c>
      <c r="F91" s="22" t="str">
        <f t="shared" ref="F91:F101" si="7">VLOOKUP(B91,REMARKS,5,0)</f>
        <v>PASS</v>
      </c>
    </row>
    <row r="92" spans="2:11" x14ac:dyDescent="0.3">
      <c r="B92" s="23">
        <v>2</v>
      </c>
      <c r="C92" s="22" t="s">
        <v>104</v>
      </c>
      <c r="D92" s="22">
        <v>3</v>
      </c>
      <c r="E92" s="26">
        <v>0.86</v>
      </c>
      <c r="F92" s="22" t="str">
        <f t="shared" si="7"/>
        <v>FAIL</v>
      </c>
    </row>
    <row r="93" spans="2:11" x14ac:dyDescent="0.3">
      <c r="B93" s="23">
        <v>3</v>
      </c>
      <c r="C93" s="22" t="s">
        <v>105</v>
      </c>
      <c r="D93" s="22">
        <v>4</v>
      </c>
      <c r="E93" s="26">
        <v>0.85</v>
      </c>
      <c r="F93" s="22" t="str">
        <f t="shared" si="7"/>
        <v>PASS</v>
      </c>
    </row>
    <row r="94" spans="2:11" x14ac:dyDescent="0.3">
      <c r="B94" s="23">
        <v>4</v>
      </c>
      <c r="C94" s="22" t="s">
        <v>106</v>
      </c>
      <c r="D94" s="22">
        <v>5</v>
      </c>
      <c r="E94" s="26">
        <v>0.93</v>
      </c>
      <c r="F94" s="22" t="str">
        <f t="shared" si="7"/>
        <v>FAIL</v>
      </c>
      <c r="G94" t="s">
        <v>114</v>
      </c>
      <c r="H94" s="93">
        <f>VLOOKUP(G94,C90:E101,3,0)</f>
        <v>0.96</v>
      </c>
      <c r="I94" s="93"/>
      <c r="J94" s="93"/>
      <c r="K94">
        <f>VLOOKUP(G94,C90:E101,2,0)</f>
        <v>9</v>
      </c>
    </row>
    <row r="95" spans="2:11" x14ac:dyDescent="0.3">
      <c r="B95" s="23">
        <v>5</v>
      </c>
      <c r="C95" s="22" t="s">
        <v>107</v>
      </c>
      <c r="D95" s="22">
        <v>6</v>
      </c>
      <c r="E95" s="26">
        <v>0.76</v>
      </c>
      <c r="F95" s="22" t="str">
        <f t="shared" si="7"/>
        <v>PASS</v>
      </c>
    </row>
    <row r="96" spans="2:11" x14ac:dyDescent="0.3">
      <c r="B96" s="23">
        <v>6</v>
      </c>
      <c r="C96" s="22" t="s">
        <v>108</v>
      </c>
      <c r="D96" s="22">
        <v>2</v>
      </c>
      <c r="E96" s="26">
        <v>0.65</v>
      </c>
      <c r="F96" s="22" t="str">
        <f t="shared" si="7"/>
        <v>FAIL</v>
      </c>
    </row>
    <row r="97" spans="2:12" x14ac:dyDescent="0.3">
      <c r="B97" s="23">
        <v>7</v>
      </c>
      <c r="C97" s="22" t="s">
        <v>109</v>
      </c>
      <c r="D97" s="22">
        <v>7</v>
      </c>
      <c r="E97" s="26">
        <v>0.89</v>
      </c>
      <c r="F97" s="22" t="str">
        <f t="shared" si="7"/>
        <v>PASS</v>
      </c>
    </row>
    <row r="98" spans="2:12" x14ac:dyDescent="0.3">
      <c r="B98" s="23">
        <v>8</v>
      </c>
      <c r="C98" s="22" t="s">
        <v>110</v>
      </c>
      <c r="D98" s="22">
        <v>8</v>
      </c>
      <c r="E98" s="26">
        <v>0.88</v>
      </c>
      <c r="F98" s="22" t="str">
        <f t="shared" si="7"/>
        <v>FAIL</v>
      </c>
    </row>
    <row r="99" spans="2:12" x14ac:dyDescent="0.3">
      <c r="B99" s="23">
        <v>9</v>
      </c>
      <c r="C99" s="22" t="s">
        <v>114</v>
      </c>
      <c r="D99" s="22">
        <v>9</v>
      </c>
      <c r="E99" s="26">
        <v>0.96</v>
      </c>
      <c r="F99" s="22" t="str">
        <f t="shared" si="7"/>
        <v>FAIL</v>
      </c>
      <c r="H99" s="23" t="s">
        <v>102</v>
      </c>
      <c r="I99" s="23" t="s">
        <v>71</v>
      </c>
      <c r="J99" s="23">
        <v>2021</v>
      </c>
      <c r="K99" s="23">
        <v>2022</v>
      </c>
      <c r="L99" s="23">
        <v>2023</v>
      </c>
    </row>
    <row r="100" spans="2:12" x14ac:dyDescent="0.3">
      <c r="B100" s="23">
        <v>10</v>
      </c>
      <c r="C100" s="22" t="s">
        <v>111</v>
      </c>
      <c r="D100" s="22">
        <v>8</v>
      </c>
      <c r="E100" s="26">
        <v>0.9</v>
      </c>
      <c r="F100" s="22" t="str">
        <f t="shared" si="7"/>
        <v>PASS</v>
      </c>
      <c r="H100" s="23">
        <v>1</v>
      </c>
      <c r="I100" s="22" t="s">
        <v>87</v>
      </c>
      <c r="J100" s="22">
        <v>1500</v>
      </c>
      <c r="K100" s="22">
        <v>2346</v>
      </c>
      <c r="L100" s="22">
        <v>678</v>
      </c>
    </row>
    <row r="101" spans="2:12" x14ac:dyDescent="0.3">
      <c r="B101" s="23">
        <v>11</v>
      </c>
      <c r="C101" s="22" t="s">
        <v>112</v>
      </c>
      <c r="D101" s="22">
        <v>4</v>
      </c>
      <c r="E101" s="26">
        <v>0.78</v>
      </c>
      <c r="F101" s="22" t="str">
        <f t="shared" si="7"/>
        <v>FAIL</v>
      </c>
      <c r="H101" s="23">
        <v>2</v>
      </c>
      <c r="I101" s="22" t="s">
        <v>104</v>
      </c>
      <c r="J101" s="22">
        <v>1200</v>
      </c>
      <c r="K101" s="22">
        <v>2345</v>
      </c>
      <c r="L101" s="22">
        <v>3455</v>
      </c>
    </row>
    <row r="102" spans="2:12" x14ac:dyDescent="0.3">
      <c r="H102" s="23">
        <v>3</v>
      </c>
      <c r="I102" s="22" t="s">
        <v>105</v>
      </c>
      <c r="J102" s="22">
        <v>780</v>
      </c>
      <c r="K102" s="22">
        <v>678</v>
      </c>
      <c r="L102" s="22">
        <v>6778</v>
      </c>
    </row>
    <row r="103" spans="2:12" x14ac:dyDescent="0.3">
      <c r="H103" s="23">
        <v>4</v>
      </c>
      <c r="I103" s="22" t="s">
        <v>106</v>
      </c>
      <c r="J103" s="22">
        <v>908</v>
      </c>
      <c r="K103" s="22">
        <v>897</v>
      </c>
      <c r="L103" s="22">
        <v>678</v>
      </c>
    </row>
    <row r="104" spans="2:12" x14ac:dyDescent="0.3">
      <c r="H104" s="23">
        <v>5</v>
      </c>
      <c r="I104" s="22" t="s">
        <v>107</v>
      </c>
      <c r="J104" s="22">
        <v>678</v>
      </c>
      <c r="K104" s="22">
        <v>654</v>
      </c>
      <c r="L104" s="22">
        <v>235</v>
      </c>
    </row>
    <row r="105" spans="2:12" x14ac:dyDescent="0.3">
      <c r="H105" s="23">
        <v>6</v>
      </c>
      <c r="I105" s="22" t="s">
        <v>108</v>
      </c>
      <c r="J105" s="22">
        <v>675</v>
      </c>
      <c r="K105" s="22">
        <v>345</v>
      </c>
      <c r="L105" s="22">
        <v>567</v>
      </c>
    </row>
    <row r="106" spans="2:12" x14ac:dyDescent="0.3">
      <c r="H106" s="23">
        <v>7</v>
      </c>
      <c r="I106" s="22" t="s">
        <v>109</v>
      </c>
      <c r="J106" s="22">
        <v>456</v>
      </c>
      <c r="K106" s="22">
        <v>674</v>
      </c>
      <c r="L106" s="22">
        <v>890</v>
      </c>
    </row>
    <row r="107" spans="2:12" x14ac:dyDescent="0.3">
      <c r="H107" s="23">
        <v>8</v>
      </c>
      <c r="I107" s="22" t="s">
        <v>110</v>
      </c>
      <c r="J107" s="22">
        <v>234</v>
      </c>
      <c r="K107" s="22">
        <v>90</v>
      </c>
      <c r="L107" s="22">
        <v>875</v>
      </c>
    </row>
    <row r="108" spans="2:12" x14ac:dyDescent="0.3">
      <c r="H108" s="23">
        <v>9</v>
      </c>
      <c r="I108" s="22" t="s">
        <v>114</v>
      </c>
      <c r="J108" s="22">
        <v>567</v>
      </c>
      <c r="K108" s="22">
        <v>809</v>
      </c>
      <c r="L108" s="22">
        <v>326</v>
      </c>
    </row>
    <row r="109" spans="2:12" x14ac:dyDescent="0.3">
      <c r="H109" s="23">
        <v>10</v>
      </c>
      <c r="I109" s="22" t="s">
        <v>111</v>
      </c>
      <c r="J109" s="22">
        <v>897</v>
      </c>
      <c r="K109" s="22">
        <v>780</v>
      </c>
      <c r="L109" s="22">
        <v>579</v>
      </c>
    </row>
    <row r="110" spans="2:12" x14ac:dyDescent="0.3">
      <c r="H110" s="23">
        <v>11</v>
      </c>
      <c r="I110" s="22" t="s">
        <v>112</v>
      </c>
      <c r="J110" s="22">
        <v>786</v>
      </c>
      <c r="K110" s="22">
        <v>543</v>
      </c>
      <c r="L110" s="22">
        <v>1250</v>
      </c>
    </row>
    <row r="112" spans="2:12" x14ac:dyDescent="0.3">
      <c r="B112" s="23" t="s">
        <v>102</v>
      </c>
      <c r="C112" s="23" t="s">
        <v>71</v>
      </c>
      <c r="D112" s="23">
        <v>2021</v>
      </c>
      <c r="E112" s="23">
        <v>2022</v>
      </c>
      <c r="F112" s="23">
        <v>2023</v>
      </c>
    </row>
    <row r="113" spans="2:14" x14ac:dyDescent="0.3">
      <c r="B113" s="23">
        <v>1</v>
      </c>
      <c r="C113" s="22" t="s">
        <v>87</v>
      </c>
      <c r="D113" s="22">
        <f>VLOOKUP(H100,H99:L110,3,0)</f>
        <v>1500</v>
      </c>
      <c r="E113" s="22">
        <f t="shared" ref="E113:F123" si="8">VLOOKUP(I100,I99:M110,3,0)</f>
        <v>2346</v>
      </c>
      <c r="F113" s="22">
        <f t="shared" si="8"/>
        <v>678</v>
      </c>
    </row>
    <row r="114" spans="2:14" x14ac:dyDescent="0.3">
      <c r="B114" s="23">
        <v>2</v>
      </c>
      <c r="C114" s="22" t="s">
        <v>104</v>
      </c>
      <c r="D114" s="22">
        <f t="shared" ref="D114:D122" si="9">VLOOKUP(H101,H100:L111,3,0)</f>
        <v>1200</v>
      </c>
      <c r="E114" s="22">
        <f t="shared" si="8"/>
        <v>2345</v>
      </c>
      <c r="F114" s="22">
        <f t="shared" si="8"/>
        <v>3455</v>
      </c>
    </row>
    <row r="115" spans="2:14" x14ac:dyDescent="0.3">
      <c r="B115" s="23">
        <v>3</v>
      </c>
      <c r="C115" s="22" t="s">
        <v>105</v>
      </c>
      <c r="D115" s="22">
        <f t="shared" si="9"/>
        <v>780</v>
      </c>
      <c r="E115" s="22">
        <f t="shared" si="8"/>
        <v>678</v>
      </c>
      <c r="F115" s="22">
        <f t="shared" si="8"/>
        <v>6778</v>
      </c>
    </row>
    <row r="116" spans="2:14" x14ac:dyDescent="0.3">
      <c r="B116" s="23">
        <v>4</v>
      </c>
      <c r="C116" s="22" t="s">
        <v>106</v>
      </c>
      <c r="D116" s="22">
        <f t="shared" si="9"/>
        <v>908</v>
      </c>
      <c r="E116" s="22">
        <f t="shared" si="8"/>
        <v>897</v>
      </c>
      <c r="F116" s="22">
        <f t="shared" si="8"/>
        <v>678</v>
      </c>
    </row>
    <row r="117" spans="2:14" x14ac:dyDescent="0.3">
      <c r="B117" s="23">
        <v>5</v>
      </c>
      <c r="C117" s="22" t="s">
        <v>107</v>
      </c>
      <c r="D117" s="22">
        <f t="shared" si="9"/>
        <v>678</v>
      </c>
      <c r="E117" s="22">
        <f t="shared" si="8"/>
        <v>654</v>
      </c>
      <c r="F117" s="22">
        <f t="shared" si="8"/>
        <v>235</v>
      </c>
    </row>
    <row r="118" spans="2:14" x14ac:dyDescent="0.3">
      <c r="B118" s="23">
        <v>6</v>
      </c>
      <c r="C118" s="22" t="s">
        <v>108</v>
      </c>
      <c r="D118" s="22">
        <f t="shared" si="9"/>
        <v>675</v>
      </c>
      <c r="E118" s="22">
        <f t="shared" si="8"/>
        <v>345</v>
      </c>
      <c r="F118" s="22">
        <f t="shared" si="8"/>
        <v>567</v>
      </c>
    </row>
    <row r="119" spans="2:14" x14ac:dyDescent="0.3">
      <c r="B119" s="23">
        <v>7</v>
      </c>
      <c r="C119" s="22" t="s">
        <v>109</v>
      </c>
      <c r="D119" s="22">
        <f t="shared" si="9"/>
        <v>456</v>
      </c>
      <c r="E119" s="22">
        <f t="shared" si="8"/>
        <v>674</v>
      </c>
      <c r="F119" s="22">
        <f t="shared" si="8"/>
        <v>890</v>
      </c>
    </row>
    <row r="120" spans="2:14" x14ac:dyDescent="0.3">
      <c r="B120" s="23">
        <v>8</v>
      </c>
      <c r="C120" s="22" t="s">
        <v>110</v>
      </c>
      <c r="D120" s="22">
        <f t="shared" si="9"/>
        <v>234</v>
      </c>
      <c r="E120" s="22">
        <f t="shared" si="8"/>
        <v>90</v>
      </c>
      <c r="F120" s="22">
        <f t="shared" si="8"/>
        <v>875</v>
      </c>
    </row>
    <row r="121" spans="2:14" x14ac:dyDescent="0.3">
      <c r="B121" s="23">
        <v>9</v>
      </c>
      <c r="C121" s="22" t="s">
        <v>114</v>
      </c>
      <c r="D121" s="22">
        <f t="shared" si="9"/>
        <v>567</v>
      </c>
      <c r="E121" s="22">
        <f t="shared" si="8"/>
        <v>809</v>
      </c>
      <c r="F121" s="22">
        <f t="shared" si="8"/>
        <v>326</v>
      </c>
    </row>
    <row r="122" spans="2:14" x14ac:dyDescent="0.3">
      <c r="B122" s="23">
        <v>10</v>
      </c>
      <c r="C122" s="22" t="s">
        <v>111</v>
      </c>
      <c r="D122" s="22">
        <f t="shared" si="9"/>
        <v>897</v>
      </c>
      <c r="E122" s="22">
        <f t="shared" si="8"/>
        <v>780</v>
      </c>
      <c r="F122" s="22">
        <f t="shared" si="8"/>
        <v>579</v>
      </c>
    </row>
    <row r="123" spans="2:14" x14ac:dyDescent="0.3">
      <c r="B123" s="23">
        <v>11</v>
      </c>
      <c r="C123" s="22" t="s">
        <v>111</v>
      </c>
      <c r="D123" s="22">
        <f t="shared" ref="D123" si="10">VLOOKUP(H110,H109:L120,3,0)</f>
        <v>786</v>
      </c>
      <c r="E123" s="22">
        <f t="shared" si="8"/>
        <v>543</v>
      </c>
      <c r="F123" s="22">
        <f t="shared" si="8"/>
        <v>1250</v>
      </c>
    </row>
    <row r="128" spans="2:14" ht="23.4" x14ac:dyDescent="0.45">
      <c r="E128" s="83" t="s">
        <v>121</v>
      </c>
      <c r="F128" s="83"/>
      <c r="M128" s="84" t="s">
        <v>124</v>
      </c>
      <c r="N128" s="84"/>
    </row>
    <row r="131" spans="4:14" x14ac:dyDescent="0.3">
      <c r="D131">
        <v>12000</v>
      </c>
      <c r="E131" t="s">
        <v>122</v>
      </c>
      <c r="F131">
        <f>SUM(D131:D140)</f>
        <v>244709</v>
      </c>
      <c r="L131">
        <v>12000</v>
      </c>
      <c r="M131" t="s">
        <v>122</v>
      </c>
      <c r="N131">
        <f>COUNT(L131:L140)</f>
        <v>10</v>
      </c>
    </row>
    <row r="132" spans="4:14" x14ac:dyDescent="0.3">
      <c r="D132">
        <v>23000</v>
      </c>
      <c r="E132" t="s">
        <v>123</v>
      </c>
      <c r="F132">
        <f>SUMIF(D131:D140,"&lt;"&amp;15000)</f>
        <v>33309</v>
      </c>
      <c r="L132">
        <v>23000</v>
      </c>
      <c r="M132" t="s">
        <v>125</v>
      </c>
      <c r="N132">
        <f>COUNTIF($J$36:$J$45,"&lt;"&amp;10000)</f>
        <v>0</v>
      </c>
    </row>
    <row r="133" spans="4:14" x14ac:dyDescent="0.3">
      <c r="D133">
        <v>34900</v>
      </c>
      <c r="E133" t="s">
        <v>123</v>
      </c>
      <c r="F133">
        <f>SUMIF(D132:D141,"&gt;"&amp;15000)</f>
        <v>211400</v>
      </c>
      <c r="L133">
        <v>34900</v>
      </c>
      <c r="M133" t="s">
        <v>126</v>
      </c>
      <c r="N133">
        <f>COUNTIF($J$36:$J$45,"&gt;"&amp;10000)</f>
        <v>0</v>
      </c>
    </row>
    <row r="134" spans="4:14" x14ac:dyDescent="0.3">
      <c r="D134">
        <v>14600</v>
      </c>
      <c r="L134">
        <v>14600</v>
      </c>
      <c r="M134" t="s">
        <v>127</v>
      </c>
      <c r="N134">
        <f>COUNTIF($J$36:$J$45,"&lt;"&amp;30000)</f>
        <v>0</v>
      </c>
    </row>
    <row r="135" spans="4:14" x14ac:dyDescent="0.3">
      <c r="D135">
        <v>6709</v>
      </c>
      <c r="L135">
        <v>6709</v>
      </c>
    </row>
    <row r="136" spans="4:14" x14ac:dyDescent="0.3">
      <c r="D136">
        <v>45000</v>
      </c>
      <c r="L136">
        <v>45000</v>
      </c>
    </row>
    <row r="137" spans="4:14" x14ac:dyDescent="0.3">
      <c r="D137">
        <v>17809</v>
      </c>
      <c r="L137">
        <v>17809</v>
      </c>
    </row>
    <row r="138" spans="4:14" x14ac:dyDescent="0.3">
      <c r="D138">
        <v>24335</v>
      </c>
      <c r="I138">
        <f>INDEX(SAMPLE,35,4)</f>
        <v>86</v>
      </c>
      <c r="L138">
        <v>24335</v>
      </c>
    </row>
    <row r="139" spans="4:14" x14ac:dyDescent="0.3">
      <c r="D139">
        <v>31789</v>
      </c>
      <c r="L139">
        <v>31789</v>
      </c>
    </row>
    <row r="140" spans="4:14" x14ac:dyDescent="0.3">
      <c r="D140">
        <v>34567</v>
      </c>
      <c r="L140">
        <v>34567</v>
      </c>
    </row>
    <row r="143" spans="4:14" x14ac:dyDescent="0.3">
      <c r="J143">
        <v>57</v>
      </c>
    </row>
    <row r="145" spans="3:9" x14ac:dyDescent="0.3">
      <c r="D145" s="53" t="s">
        <v>71</v>
      </c>
      <c r="E145" s="53" t="s">
        <v>129</v>
      </c>
      <c r="F145" s="53" t="s">
        <v>131</v>
      </c>
      <c r="G145" s="53" t="s">
        <v>102</v>
      </c>
    </row>
    <row r="146" spans="3:9" x14ac:dyDescent="0.3">
      <c r="D146" t="str">
        <f>VLOOKUP($G$146,SAMPLE,2,0)</f>
        <v>PREETHAM</v>
      </c>
      <c r="E146" t="str">
        <f>VLOOKUP($G$146,SAMPLE,3,0)</f>
        <v>PEANUTS</v>
      </c>
      <c r="F146">
        <f>VLOOKUP($G$146,SAMPLE,4,0)</f>
        <v>647</v>
      </c>
      <c r="G146">
        <v>103</v>
      </c>
    </row>
    <row r="149" spans="3:9" ht="21" x14ac:dyDescent="0.4">
      <c r="F149" s="85" t="s">
        <v>218</v>
      </c>
      <c r="G149" s="85"/>
      <c r="H149" s="85"/>
      <c r="I149" s="85"/>
    </row>
    <row r="151" spans="3:9" x14ac:dyDescent="0.3">
      <c r="C151" s="52" t="s">
        <v>128</v>
      </c>
      <c r="D151" s="52" t="s">
        <v>71</v>
      </c>
      <c r="E151" s="52" t="s">
        <v>129</v>
      </c>
      <c r="F151" s="52" t="s">
        <v>131</v>
      </c>
      <c r="G151" s="52" t="s">
        <v>130</v>
      </c>
    </row>
    <row r="152" spans="3:9" x14ac:dyDescent="0.3">
      <c r="C152" s="22">
        <v>101</v>
      </c>
      <c r="D152" s="22" t="s">
        <v>87</v>
      </c>
      <c r="E152" s="22" t="s">
        <v>169</v>
      </c>
      <c r="F152" s="22">
        <v>254</v>
      </c>
      <c r="G152" s="22">
        <v>2</v>
      </c>
    </row>
    <row r="153" spans="3:9" x14ac:dyDescent="0.3">
      <c r="C153" s="22">
        <v>102</v>
      </c>
      <c r="D153" s="22" t="s">
        <v>104</v>
      </c>
      <c r="E153" s="22" t="s">
        <v>170</v>
      </c>
      <c r="F153" s="22">
        <v>3537</v>
      </c>
      <c r="G153" s="22">
        <v>3</v>
      </c>
    </row>
    <row r="154" spans="3:9" x14ac:dyDescent="0.3">
      <c r="C154" s="22">
        <v>103</v>
      </c>
      <c r="D154" s="22" t="s">
        <v>105</v>
      </c>
      <c r="E154" s="22" t="s">
        <v>171</v>
      </c>
      <c r="F154" s="22">
        <v>647</v>
      </c>
      <c r="G154" s="22">
        <v>3</v>
      </c>
    </row>
    <row r="155" spans="3:9" x14ac:dyDescent="0.3">
      <c r="C155" s="22">
        <v>104</v>
      </c>
      <c r="D155" s="22" t="s">
        <v>106</v>
      </c>
      <c r="E155" s="22" t="s">
        <v>172</v>
      </c>
      <c r="F155" s="22">
        <v>64</v>
      </c>
      <c r="G155" s="22">
        <v>4</v>
      </c>
    </row>
    <row r="156" spans="3:9" x14ac:dyDescent="0.3">
      <c r="C156" s="22">
        <v>105</v>
      </c>
      <c r="D156" s="22" t="s">
        <v>107</v>
      </c>
      <c r="E156" s="22" t="s">
        <v>173</v>
      </c>
      <c r="F156" s="22">
        <v>737</v>
      </c>
      <c r="G156" s="22">
        <v>5</v>
      </c>
    </row>
    <row r="157" spans="3:9" x14ac:dyDescent="0.3">
      <c r="C157" s="22">
        <v>106</v>
      </c>
      <c r="D157" s="22" t="s">
        <v>108</v>
      </c>
      <c r="E157" s="22" t="s">
        <v>174</v>
      </c>
      <c r="F157" s="22">
        <v>637</v>
      </c>
      <c r="G157" s="22">
        <v>6</v>
      </c>
    </row>
    <row r="158" spans="3:9" x14ac:dyDescent="0.3">
      <c r="C158" s="22">
        <v>107</v>
      </c>
      <c r="D158" s="22" t="s">
        <v>109</v>
      </c>
      <c r="E158" s="22" t="s">
        <v>175</v>
      </c>
      <c r="F158" s="22">
        <v>648</v>
      </c>
      <c r="G158" s="22">
        <v>7</v>
      </c>
    </row>
    <row r="159" spans="3:9" x14ac:dyDescent="0.3">
      <c r="C159" s="22">
        <v>108</v>
      </c>
      <c r="D159" s="22" t="s">
        <v>110</v>
      </c>
      <c r="E159" s="22" t="s">
        <v>176</v>
      </c>
      <c r="F159" s="22">
        <v>647</v>
      </c>
      <c r="G159" s="22">
        <v>8</v>
      </c>
    </row>
    <row r="160" spans="3:9" x14ac:dyDescent="0.3">
      <c r="C160" s="22">
        <v>109</v>
      </c>
      <c r="D160" s="22" t="s">
        <v>114</v>
      </c>
      <c r="E160" s="22" t="s">
        <v>177</v>
      </c>
      <c r="F160" s="22">
        <v>858</v>
      </c>
      <c r="G160" s="22">
        <v>9</v>
      </c>
    </row>
    <row r="161" spans="3:7" x14ac:dyDescent="0.3">
      <c r="C161" s="22">
        <v>110</v>
      </c>
      <c r="D161" s="22" t="s">
        <v>111</v>
      </c>
      <c r="E161" s="22" t="s">
        <v>178</v>
      </c>
      <c r="F161" s="22">
        <v>738</v>
      </c>
      <c r="G161" s="22">
        <v>2</v>
      </c>
    </row>
    <row r="162" spans="3:7" x14ac:dyDescent="0.3">
      <c r="C162" s="22">
        <v>111</v>
      </c>
      <c r="D162" s="22" t="s">
        <v>112</v>
      </c>
      <c r="E162" s="22" t="s">
        <v>179</v>
      </c>
      <c r="F162" s="22">
        <v>637</v>
      </c>
      <c r="G162" s="22">
        <v>2</v>
      </c>
    </row>
    <row r="163" spans="3:7" x14ac:dyDescent="0.3">
      <c r="C163" s="22">
        <v>112</v>
      </c>
      <c r="D163" s="22" t="s">
        <v>132</v>
      </c>
      <c r="E163" s="22" t="s">
        <v>180</v>
      </c>
      <c r="F163" s="22">
        <v>728</v>
      </c>
      <c r="G163" s="22">
        <v>3</v>
      </c>
    </row>
    <row r="164" spans="3:7" x14ac:dyDescent="0.3">
      <c r="C164" s="22">
        <v>113</v>
      </c>
      <c r="D164" s="22" t="s">
        <v>133</v>
      </c>
      <c r="E164" s="22" t="s">
        <v>181</v>
      </c>
      <c r="F164" s="22">
        <v>773</v>
      </c>
      <c r="G164" s="22">
        <v>4</v>
      </c>
    </row>
    <row r="165" spans="3:7" x14ac:dyDescent="0.3">
      <c r="C165" s="22">
        <v>114</v>
      </c>
      <c r="D165" s="22" t="s">
        <v>135</v>
      </c>
      <c r="E165" s="22" t="s">
        <v>182</v>
      </c>
      <c r="F165" s="22">
        <v>7368</v>
      </c>
      <c r="G165" s="22">
        <v>5</v>
      </c>
    </row>
    <row r="166" spans="3:7" x14ac:dyDescent="0.3">
      <c r="C166" s="22">
        <v>115</v>
      </c>
      <c r="D166" s="22" t="s">
        <v>135</v>
      </c>
      <c r="E166" s="22" t="s">
        <v>183</v>
      </c>
      <c r="F166" s="22">
        <v>734</v>
      </c>
      <c r="G166" s="22">
        <v>6</v>
      </c>
    </row>
    <row r="167" spans="3:7" x14ac:dyDescent="0.3">
      <c r="C167" s="22">
        <v>116</v>
      </c>
      <c r="D167" s="22" t="s">
        <v>136</v>
      </c>
      <c r="E167" s="22" t="s">
        <v>184</v>
      </c>
      <c r="F167" s="22">
        <v>866</v>
      </c>
      <c r="G167" s="22">
        <v>7</v>
      </c>
    </row>
    <row r="168" spans="3:7" x14ac:dyDescent="0.3">
      <c r="C168" s="22">
        <v>117</v>
      </c>
      <c r="D168" s="22" t="s">
        <v>137</v>
      </c>
      <c r="E168" s="22" t="s">
        <v>185</v>
      </c>
      <c r="F168" s="22">
        <v>47</v>
      </c>
      <c r="G168" s="22">
        <v>3</v>
      </c>
    </row>
    <row r="169" spans="3:7" x14ac:dyDescent="0.3">
      <c r="C169" s="22">
        <v>118</v>
      </c>
      <c r="D169" s="30" t="s">
        <v>138</v>
      </c>
      <c r="E169" s="22" t="s">
        <v>186</v>
      </c>
      <c r="F169" s="22">
        <v>77</v>
      </c>
      <c r="G169" s="22">
        <v>8</v>
      </c>
    </row>
    <row r="170" spans="3:7" x14ac:dyDescent="0.3">
      <c r="C170" s="22">
        <v>119</v>
      </c>
      <c r="D170" s="22" t="s">
        <v>139</v>
      </c>
      <c r="E170" s="22" t="s">
        <v>187</v>
      </c>
      <c r="F170" s="22">
        <v>737</v>
      </c>
      <c r="G170" s="22">
        <v>5</v>
      </c>
    </row>
    <row r="171" spans="3:7" x14ac:dyDescent="0.3">
      <c r="C171" s="22">
        <v>120</v>
      </c>
      <c r="D171" s="22" t="s">
        <v>140</v>
      </c>
      <c r="E171" s="22" t="s">
        <v>188</v>
      </c>
      <c r="F171" s="22">
        <v>836</v>
      </c>
      <c r="G171" s="22">
        <v>6</v>
      </c>
    </row>
    <row r="172" spans="3:7" x14ac:dyDescent="0.3">
      <c r="C172" s="22">
        <v>121</v>
      </c>
      <c r="D172" s="30" t="s">
        <v>141</v>
      </c>
      <c r="E172" s="22" t="s">
        <v>189</v>
      </c>
      <c r="F172" s="22">
        <v>736</v>
      </c>
      <c r="G172" s="22">
        <v>7</v>
      </c>
    </row>
    <row r="173" spans="3:7" x14ac:dyDescent="0.3">
      <c r="C173" s="22">
        <v>122</v>
      </c>
      <c r="D173" s="22" t="s">
        <v>142</v>
      </c>
      <c r="E173" s="22" t="s">
        <v>190</v>
      </c>
      <c r="F173" s="22">
        <v>99</v>
      </c>
      <c r="G173" s="22">
        <v>8</v>
      </c>
    </row>
    <row r="174" spans="3:7" x14ac:dyDescent="0.3">
      <c r="C174" s="22">
        <v>123</v>
      </c>
      <c r="D174" s="22" t="s">
        <v>143</v>
      </c>
      <c r="E174" s="22" t="s">
        <v>191</v>
      </c>
      <c r="F174" s="22">
        <v>63</v>
      </c>
      <c r="G174" s="22">
        <v>9</v>
      </c>
    </row>
    <row r="175" spans="3:7" x14ac:dyDescent="0.3">
      <c r="C175" s="22">
        <v>124</v>
      </c>
      <c r="D175" s="22" t="s">
        <v>144</v>
      </c>
      <c r="E175" s="22" t="s">
        <v>192</v>
      </c>
      <c r="F175" s="22">
        <v>46</v>
      </c>
      <c r="G175" s="22">
        <v>1</v>
      </c>
    </row>
    <row r="176" spans="3:7" x14ac:dyDescent="0.3">
      <c r="C176" s="22">
        <v>125</v>
      </c>
      <c r="D176" s="22" t="s">
        <v>77</v>
      </c>
      <c r="E176" s="22" t="s">
        <v>193</v>
      </c>
      <c r="F176" s="22">
        <v>636</v>
      </c>
      <c r="G176" s="22">
        <v>3</v>
      </c>
    </row>
    <row r="177" spans="3:7" x14ac:dyDescent="0.3">
      <c r="C177" s="22">
        <v>126</v>
      </c>
      <c r="D177" s="22" t="s">
        <v>145</v>
      </c>
      <c r="E177" s="22" t="s">
        <v>194</v>
      </c>
      <c r="F177" s="22">
        <v>67</v>
      </c>
      <c r="G177" s="22">
        <v>4</v>
      </c>
    </row>
    <row r="178" spans="3:7" x14ac:dyDescent="0.3">
      <c r="C178" s="22">
        <v>127</v>
      </c>
      <c r="D178" s="22" t="s">
        <v>146</v>
      </c>
      <c r="E178" s="22" t="s">
        <v>195</v>
      </c>
      <c r="F178" s="22">
        <v>647</v>
      </c>
      <c r="G178" s="22">
        <v>5</v>
      </c>
    </row>
    <row r="179" spans="3:7" x14ac:dyDescent="0.3">
      <c r="C179" s="22">
        <v>128</v>
      </c>
      <c r="D179" s="22" t="s">
        <v>147</v>
      </c>
      <c r="E179" s="22" t="s">
        <v>185</v>
      </c>
      <c r="F179" s="22">
        <v>648</v>
      </c>
      <c r="G179" s="22">
        <v>6</v>
      </c>
    </row>
    <row r="180" spans="3:7" x14ac:dyDescent="0.3">
      <c r="C180" s="22">
        <v>129</v>
      </c>
      <c r="D180" s="22" t="s">
        <v>148</v>
      </c>
      <c r="E180" s="22" t="s">
        <v>196</v>
      </c>
      <c r="F180" s="22">
        <v>7364</v>
      </c>
      <c r="G180" s="22">
        <v>7</v>
      </c>
    </row>
    <row r="181" spans="3:7" x14ac:dyDescent="0.3">
      <c r="C181" s="22">
        <v>130</v>
      </c>
      <c r="D181" s="22" t="s">
        <v>149</v>
      </c>
      <c r="E181" s="22" t="s">
        <v>197</v>
      </c>
      <c r="F181" s="22">
        <v>9</v>
      </c>
      <c r="G181" s="22">
        <v>8</v>
      </c>
    </row>
    <row r="182" spans="3:7" x14ac:dyDescent="0.3">
      <c r="C182" s="22">
        <v>131</v>
      </c>
      <c r="D182" s="22" t="s">
        <v>150</v>
      </c>
      <c r="E182" s="22" t="s">
        <v>198</v>
      </c>
      <c r="F182" s="22">
        <v>73</v>
      </c>
      <c r="G182" s="22">
        <v>9</v>
      </c>
    </row>
    <row r="183" spans="3:7" x14ac:dyDescent="0.3">
      <c r="C183" s="22">
        <v>132</v>
      </c>
      <c r="D183" s="22" t="s">
        <v>151</v>
      </c>
      <c r="E183" s="22" t="s">
        <v>199</v>
      </c>
      <c r="F183" s="22">
        <v>638</v>
      </c>
      <c r="G183" s="22">
        <v>8</v>
      </c>
    </row>
    <row r="184" spans="3:7" x14ac:dyDescent="0.3">
      <c r="C184" s="22">
        <v>133</v>
      </c>
      <c r="D184" s="22" t="s">
        <v>152</v>
      </c>
      <c r="E184" s="22" t="s">
        <v>200</v>
      </c>
      <c r="F184" s="22">
        <v>29</v>
      </c>
      <c r="G184" s="22">
        <v>6</v>
      </c>
    </row>
    <row r="185" spans="3:7" x14ac:dyDescent="0.3">
      <c r="C185" s="22">
        <v>134</v>
      </c>
      <c r="D185" s="22" t="s">
        <v>153</v>
      </c>
      <c r="E185" s="22" t="s">
        <v>201</v>
      </c>
      <c r="F185" s="22">
        <v>86</v>
      </c>
      <c r="G185" s="22">
        <v>5</v>
      </c>
    </row>
    <row r="186" spans="3:7" x14ac:dyDescent="0.3">
      <c r="C186" s="22">
        <v>135</v>
      </c>
      <c r="D186" s="22" t="s">
        <v>154</v>
      </c>
      <c r="E186" s="22" t="s">
        <v>202</v>
      </c>
      <c r="F186" s="22">
        <v>745</v>
      </c>
      <c r="G186" s="22">
        <v>6</v>
      </c>
    </row>
    <row r="187" spans="3:7" x14ac:dyDescent="0.3">
      <c r="C187" s="22">
        <v>136</v>
      </c>
      <c r="D187" s="22" t="s">
        <v>155</v>
      </c>
      <c r="E187" s="22" t="s">
        <v>203</v>
      </c>
      <c r="F187" s="22">
        <v>75077</v>
      </c>
      <c r="G187" s="22">
        <v>7</v>
      </c>
    </row>
    <row r="188" spans="3:7" x14ac:dyDescent="0.3">
      <c r="C188" s="22">
        <v>137</v>
      </c>
      <c r="D188" s="30" t="s">
        <v>75</v>
      </c>
      <c r="E188" s="22" t="s">
        <v>204</v>
      </c>
      <c r="F188" s="22">
        <v>56</v>
      </c>
      <c r="G188" s="22">
        <v>8</v>
      </c>
    </row>
    <row r="189" spans="3:7" x14ac:dyDescent="0.3">
      <c r="C189" s="22">
        <v>138</v>
      </c>
      <c r="D189" s="22" t="s">
        <v>156</v>
      </c>
      <c r="E189" s="22" t="s">
        <v>205</v>
      </c>
      <c r="F189" s="22">
        <v>37</v>
      </c>
      <c r="G189" s="22">
        <v>9</v>
      </c>
    </row>
    <row r="190" spans="3:7" x14ac:dyDescent="0.3">
      <c r="C190" s="22">
        <v>139</v>
      </c>
      <c r="D190" s="22" t="s">
        <v>157</v>
      </c>
      <c r="E190" s="22" t="s">
        <v>206</v>
      </c>
      <c r="F190" s="22">
        <v>53</v>
      </c>
      <c r="G190" s="22">
        <v>4</v>
      </c>
    </row>
    <row r="191" spans="3:7" x14ac:dyDescent="0.3">
      <c r="C191" s="22">
        <v>140</v>
      </c>
      <c r="D191" s="22" t="s">
        <v>158</v>
      </c>
      <c r="E191" s="22" t="s">
        <v>207</v>
      </c>
      <c r="F191" s="22">
        <v>47</v>
      </c>
      <c r="G191" s="22">
        <v>3</v>
      </c>
    </row>
    <row r="192" spans="3:7" x14ac:dyDescent="0.3">
      <c r="C192" s="22">
        <v>141</v>
      </c>
      <c r="D192" s="22" t="s">
        <v>159</v>
      </c>
      <c r="E192" s="22" t="s">
        <v>208</v>
      </c>
      <c r="F192" s="22">
        <v>758</v>
      </c>
      <c r="G192" s="22">
        <v>5</v>
      </c>
    </row>
    <row r="193" spans="3:7" x14ac:dyDescent="0.3">
      <c r="C193" s="22">
        <v>142</v>
      </c>
      <c r="D193" s="22" t="s">
        <v>160</v>
      </c>
      <c r="E193" s="22" t="s">
        <v>209</v>
      </c>
      <c r="F193" s="22">
        <v>79</v>
      </c>
      <c r="G193" s="22">
        <v>6</v>
      </c>
    </row>
    <row r="194" spans="3:7" x14ac:dyDescent="0.3">
      <c r="C194" s="22">
        <v>143</v>
      </c>
      <c r="D194" s="22" t="s">
        <v>161</v>
      </c>
      <c r="E194" s="22" t="s">
        <v>210</v>
      </c>
      <c r="F194" s="22">
        <v>670</v>
      </c>
      <c r="G194" s="22">
        <v>3</v>
      </c>
    </row>
    <row r="195" spans="3:7" x14ac:dyDescent="0.3">
      <c r="C195" s="22">
        <v>144</v>
      </c>
      <c r="D195" s="22" t="s">
        <v>162</v>
      </c>
      <c r="E195" s="22" t="s">
        <v>211</v>
      </c>
      <c r="F195" s="22">
        <v>69</v>
      </c>
      <c r="G195" s="22">
        <v>7</v>
      </c>
    </row>
    <row r="196" spans="3:7" x14ac:dyDescent="0.3">
      <c r="C196" s="22">
        <v>145</v>
      </c>
      <c r="D196" s="22" t="s">
        <v>163</v>
      </c>
      <c r="E196" s="22" t="s">
        <v>212</v>
      </c>
      <c r="F196" s="22">
        <v>758</v>
      </c>
      <c r="G196" s="22">
        <v>8</v>
      </c>
    </row>
    <row r="197" spans="3:7" x14ac:dyDescent="0.3">
      <c r="C197" s="22">
        <v>146</v>
      </c>
      <c r="D197" s="22" t="s">
        <v>164</v>
      </c>
      <c r="E197" s="22" t="s">
        <v>213</v>
      </c>
      <c r="F197" s="22">
        <v>6237</v>
      </c>
      <c r="G197" s="22">
        <v>5</v>
      </c>
    </row>
    <row r="198" spans="3:7" x14ac:dyDescent="0.3">
      <c r="C198" s="22">
        <v>147</v>
      </c>
      <c r="D198" s="22" t="s">
        <v>165</v>
      </c>
      <c r="E198" s="22" t="s">
        <v>214</v>
      </c>
      <c r="F198" s="22">
        <v>6629</v>
      </c>
      <c r="G198" s="22">
        <v>7</v>
      </c>
    </row>
    <row r="199" spans="3:7" x14ac:dyDescent="0.3">
      <c r="C199" s="22">
        <v>148</v>
      </c>
      <c r="D199" s="22" t="s">
        <v>166</v>
      </c>
      <c r="E199" s="22" t="s">
        <v>215</v>
      </c>
      <c r="F199" s="22">
        <v>646</v>
      </c>
      <c r="G199" s="22">
        <v>9</v>
      </c>
    </row>
    <row r="200" spans="3:7" x14ac:dyDescent="0.3">
      <c r="C200" s="22">
        <v>149</v>
      </c>
      <c r="D200" s="22" t="s">
        <v>167</v>
      </c>
      <c r="E200" s="22" t="s">
        <v>216</v>
      </c>
      <c r="F200" s="22">
        <v>86</v>
      </c>
      <c r="G200" s="22">
        <v>4</v>
      </c>
    </row>
    <row r="201" spans="3:7" x14ac:dyDescent="0.3">
      <c r="C201" s="22">
        <v>150</v>
      </c>
      <c r="D201" s="22" t="s">
        <v>168</v>
      </c>
      <c r="E201" s="22" t="s">
        <v>217</v>
      </c>
      <c r="F201" s="22">
        <v>937</v>
      </c>
      <c r="G201" s="22">
        <v>8</v>
      </c>
    </row>
    <row r="204" spans="3:7" x14ac:dyDescent="0.3">
      <c r="C204" s="55" t="s">
        <v>128</v>
      </c>
      <c r="D204" s="56" t="s">
        <v>71</v>
      </c>
      <c r="E204" s="56" t="s">
        <v>129</v>
      </c>
      <c r="F204" s="56" t="s">
        <v>131</v>
      </c>
      <c r="G204" s="57" t="s">
        <v>130</v>
      </c>
    </row>
    <row r="205" spans="3:7" x14ac:dyDescent="0.3">
      <c r="C205" s="37">
        <v>101</v>
      </c>
      <c r="D205" s="22" t="s">
        <v>87</v>
      </c>
      <c r="E205" s="22" t="s">
        <v>169</v>
      </c>
      <c r="F205" s="22">
        <v>254</v>
      </c>
      <c r="G205" s="36">
        <v>2</v>
      </c>
    </row>
    <row r="206" spans="3:7" x14ac:dyDescent="0.3">
      <c r="C206" s="37">
        <v>102</v>
      </c>
      <c r="D206" s="22" t="s">
        <v>104</v>
      </c>
      <c r="E206" s="22" t="s">
        <v>170</v>
      </c>
      <c r="F206" s="22">
        <v>3537</v>
      </c>
      <c r="G206" s="36">
        <v>3</v>
      </c>
    </row>
    <row r="207" spans="3:7" x14ac:dyDescent="0.3">
      <c r="C207" s="37">
        <v>103</v>
      </c>
      <c r="D207" s="22" t="s">
        <v>105</v>
      </c>
      <c r="E207" s="22" t="s">
        <v>171</v>
      </c>
      <c r="F207" s="22">
        <v>647</v>
      </c>
      <c r="G207" s="36">
        <v>3</v>
      </c>
    </row>
    <row r="208" spans="3:7" x14ac:dyDescent="0.3">
      <c r="C208" s="37">
        <v>104</v>
      </c>
      <c r="D208" s="22" t="s">
        <v>106</v>
      </c>
      <c r="E208" s="22" t="s">
        <v>172</v>
      </c>
      <c r="F208" s="22">
        <v>64</v>
      </c>
      <c r="G208" s="36">
        <v>4</v>
      </c>
    </row>
    <row r="209" spans="3:7" x14ac:dyDescent="0.3">
      <c r="C209" s="37">
        <v>105</v>
      </c>
      <c r="D209" s="22" t="s">
        <v>107</v>
      </c>
      <c r="E209" s="22" t="s">
        <v>173</v>
      </c>
      <c r="F209" s="22">
        <v>737</v>
      </c>
      <c r="G209" s="36">
        <v>5</v>
      </c>
    </row>
    <row r="210" spans="3:7" x14ac:dyDescent="0.3">
      <c r="C210" s="37">
        <v>106</v>
      </c>
      <c r="D210" s="22" t="s">
        <v>108</v>
      </c>
      <c r="E210" s="22" t="s">
        <v>174</v>
      </c>
      <c r="F210" s="22">
        <v>637</v>
      </c>
      <c r="G210" s="36">
        <v>6</v>
      </c>
    </row>
    <row r="211" spans="3:7" x14ac:dyDescent="0.3">
      <c r="C211" s="37">
        <v>107</v>
      </c>
      <c r="D211" s="22" t="s">
        <v>109</v>
      </c>
      <c r="E211" s="22" t="s">
        <v>175</v>
      </c>
      <c r="F211" s="22">
        <v>648</v>
      </c>
      <c r="G211" s="36">
        <v>7</v>
      </c>
    </row>
    <row r="212" spans="3:7" x14ac:dyDescent="0.3">
      <c r="C212" s="37">
        <v>108</v>
      </c>
      <c r="D212" s="22" t="s">
        <v>110</v>
      </c>
      <c r="E212" s="22" t="s">
        <v>176</v>
      </c>
      <c r="F212" s="22">
        <v>647</v>
      </c>
      <c r="G212" s="36">
        <v>8</v>
      </c>
    </row>
    <row r="213" spans="3:7" x14ac:dyDescent="0.3">
      <c r="C213" s="37">
        <v>109</v>
      </c>
      <c r="D213" s="22" t="s">
        <v>114</v>
      </c>
      <c r="E213" s="22" t="s">
        <v>177</v>
      </c>
      <c r="F213" s="22">
        <v>858</v>
      </c>
      <c r="G213" s="36">
        <v>9</v>
      </c>
    </row>
    <row r="214" spans="3:7" x14ac:dyDescent="0.3">
      <c r="C214" s="37">
        <v>110</v>
      </c>
      <c r="D214" s="22" t="s">
        <v>111</v>
      </c>
      <c r="E214" s="22" t="s">
        <v>178</v>
      </c>
      <c r="F214" s="22">
        <v>738</v>
      </c>
      <c r="G214" s="36">
        <v>2</v>
      </c>
    </row>
    <row r="215" spans="3:7" x14ac:dyDescent="0.3">
      <c r="C215" s="37">
        <v>111</v>
      </c>
      <c r="D215" s="22" t="s">
        <v>112</v>
      </c>
      <c r="E215" s="22" t="s">
        <v>179</v>
      </c>
      <c r="F215" s="22">
        <v>637</v>
      </c>
      <c r="G215" s="36">
        <v>2</v>
      </c>
    </row>
    <row r="216" spans="3:7" x14ac:dyDescent="0.3">
      <c r="C216" s="37">
        <v>112</v>
      </c>
      <c r="D216" s="22" t="s">
        <v>132</v>
      </c>
      <c r="E216" s="22" t="s">
        <v>180</v>
      </c>
      <c r="F216" s="22">
        <v>728</v>
      </c>
      <c r="G216" s="36">
        <v>3</v>
      </c>
    </row>
    <row r="217" spans="3:7" x14ac:dyDescent="0.3">
      <c r="C217" s="37">
        <v>113</v>
      </c>
      <c r="D217" s="22" t="s">
        <v>133</v>
      </c>
      <c r="E217" s="22" t="s">
        <v>181</v>
      </c>
      <c r="F217" s="22">
        <v>773</v>
      </c>
      <c r="G217" s="36">
        <v>4</v>
      </c>
    </row>
    <row r="218" spans="3:7" x14ac:dyDescent="0.3">
      <c r="C218" s="37">
        <v>114</v>
      </c>
      <c r="D218" s="22" t="s">
        <v>134</v>
      </c>
      <c r="E218" s="22" t="s">
        <v>182</v>
      </c>
      <c r="F218" s="22">
        <v>7368</v>
      </c>
      <c r="G218" s="36">
        <v>5</v>
      </c>
    </row>
    <row r="219" spans="3:7" x14ac:dyDescent="0.3">
      <c r="C219" s="37">
        <v>115</v>
      </c>
      <c r="D219" s="22" t="s">
        <v>135</v>
      </c>
      <c r="E219" s="22" t="s">
        <v>183</v>
      </c>
      <c r="F219" s="22">
        <v>734</v>
      </c>
      <c r="G219" s="36">
        <v>6</v>
      </c>
    </row>
    <row r="220" spans="3:7" x14ac:dyDescent="0.3">
      <c r="C220" s="37">
        <v>116</v>
      </c>
      <c r="D220" s="22" t="s">
        <v>136</v>
      </c>
      <c r="E220" s="22" t="s">
        <v>184</v>
      </c>
      <c r="F220" s="22">
        <v>866</v>
      </c>
      <c r="G220" s="36">
        <v>7</v>
      </c>
    </row>
    <row r="221" spans="3:7" x14ac:dyDescent="0.3">
      <c r="C221" s="37">
        <v>117</v>
      </c>
      <c r="D221" s="22" t="s">
        <v>137</v>
      </c>
      <c r="E221" s="22" t="s">
        <v>185</v>
      </c>
      <c r="F221" s="22">
        <v>47</v>
      </c>
      <c r="G221" s="36">
        <v>3</v>
      </c>
    </row>
    <row r="222" spans="3:7" x14ac:dyDescent="0.3">
      <c r="C222" s="37">
        <v>118</v>
      </c>
      <c r="D222" s="22" t="s">
        <v>138</v>
      </c>
      <c r="E222" s="22" t="s">
        <v>186</v>
      </c>
      <c r="F222" s="22">
        <v>77</v>
      </c>
      <c r="G222" s="36">
        <v>8</v>
      </c>
    </row>
    <row r="223" spans="3:7" x14ac:dyDescent="0.3">
      <c r="C223" s="37">
        <v>119</v>
      </c>
      <c r="D223" s="22" t="s">
        <v>139</v>
      </c>
      <c r="E223" s="22" t="s">
        <v>187</v>
      </c>
      <c r="F223" s="22">
        <v>737</v>
      </c>
      <c r="G223" s="36">
        <v>5</v>
      </c>
    </row>
    <row r="224" spans="3:7" x14ac:dyDescent="0.3">
      <c r="C224" s="37">
        <v>120</v>
      </c>
      <c r="D224" s="22" t="s">
        <v>140</v>
      </c>
      <c r="E224" s="22" t="s">
        <v>188</v>
      </c>
      <c r="F224" s="22">
        <v>836</v>
      </c>
      <c r="G224" s="36">
        <v>6</v>
      </c>
    </row>
    <row r="225" spans="3:7" x14ac:dyDescent="0.3">
      <c r="C225" s="37">
        <v>121</v>
      </c>
      <c r="D225" s="22" t="s">
        <v>141</v>
      </c>
      <c r="E225" s="22" t="s">
        <v>189</v>
      </c>
      <c r="F225" s="22">
        <v>736</v>
      </c>
      <c r="G225" s="36">
        <v>7</v>
      </c>
    </row>
    <row r="226" spans="3:7" x14ac:dyDescent="0.3">
      <c r="C226" s="37">
        <v>122</v>
      </c>
      <c r="D226" s="22" t="s">
        <v>142</v>
      </c>
      <c r="E226" s="22" t="s">
        <v>190</v>
      </c>
      <c r="F226" s="22">
        <v>99</v>
      </c>
      <c r="G226" s="36">
        <v>8</v>
      </c>
    </row>
    <row r="227" spans="3:7" x14ac:dyDescent="0.3">
      <c r="C227" s="37">
        <v>123</v>
      </c>
      <c r="D227" s="22" t="s">
        <v>143</v>
      </c>
      <c r="E227" s="22" t="s">
        <v>191</v>
      </c>
      <c r="F227" s="22">
        <v>63</v>
      </c>
      <c r="G227" s="36">
        <v>9</v>
      </c>
    </row>
    <row r="228" spans="3:7" x14ac:dyDescent="0.3">
      <c r="C228" s="37">
        <v>124</v>
      </c>
      <c r="D228" s="22" t="s">
        <v>144</v>
      </c>
      <c r="E228" s="22" t="s">
        <v>192</v>
      </c>
      <c r="F228" s="22">
        <v>46</v>
      </c>
      <c r="G228" s="36">
        <v>1</v>
      </c>
    </row>
    <row r="229" spans="3:7" x14ac:dyDescent="0.3">
      <c r="C229" s="37">
        <v>125</v>
      </c>
      <c r="D229" s="22" t="s">
        <v>77</v>
      </c>
      <c r="E229" s="22" t="s">
        <v>193</v>
      </c>
      <c r="F229" s="22">
        <v>636</v>
      </c>
      <c r="G229" s="36">
        <v>3</v>
      </c>
    </row>
    <row r="230" spans="3:7" x14ac:dyDescent="0.3">
      <c r="C230" s="37">
        <v>126</v>
      </c>
      <c r="D230" s="22" t="s">
        <v>145</v>
      </c>
      <c r="E230" s="22" t="s">
        <v>194</v>
      </c>
      <c r="F230" s="22">
        <v>67</v>
      </c>
      <c r="G230" s="36">
        <v>4</v>
      </c>
    </row>
    <row r="231" spans="3:7" x14ac:dyDescent="0.3">
      <c r="C231" s="37">
        <v>127</v>
      </c>
      <c r="D231" s="22" t="s">
        <v>146</v>
      </c>
      <c r="E231" s="22" t="s">
        <v>195</v>
      </c>
      <c r="F231" s="22">
        <v>647</v>
      </c>
      <c r="G231" s="36">
        <v>5</v>
      </c>
    </row>
    <row r="232" spans="3:7" x14ac:dyDescent="0.3">
      <c r="C232" s="37">
        <v>128</v>
      </c>
      <c r="D232" s="22" t="s">
        <v>147</v>
      </c>
      <c r="E232" s="22" t="s">
        <v>185</v>
      </c>
      <c r="F232" s="22">
        <v>648</v>
      </c>
      <c r="G232" s="36">
        <v>6</v>
      </c>
    </row>
    <row r="233" spans="3:7" x14ac:dyDescent="0.3">
      <c r="C233" s="37">
        <v>129</v>
      </c>
      <c r="D233" s="22" t="s">
        <v>148</v>
      </c>
      <c r="E233" s="22" t="s">
        <v>196</v>
      </c>
      <c r="F233" s="22">
        <v>7364</v>
      </c>
      <c r="G233" s="36">
        <v>7</v>
      </c>
    </row>
    <row r="234" spans="3:7" x14ac:dyDescent="0.3">
      <c r="C234" s="37">
        <v>130</v>
      </c>
      <c r="D234" s="22" t="s">
        <v>149</v>
      </c>
      <c r="E234" s="22" t="s">
        <v>197</v>
      </c>
      <c r="F234" s="22">
        <v>9</v>
      </c>
      <c r="G234" s="36">
        <v>8</v>
      </c>
    </row>
    <row r="235" spans="3:7" x14ac:dyDescent="0.3">
      <c r="C235" s="37">
        <v>131</v>
      </c>
      <c r="D235" s="22" t="s">
        <v>150</v>
      </c>
      <c r="E235" s="22" t="s">
        <v>198</v>
      </c>
      <c r="F235" s="22">
        <v>73</v>
      </c>
      <c r="G235" s="36">
        <v>9</v>
      </c>
    </row>
    <row r="236" spans="3:7" x14ac:dyDescent="0.3">
      <c r="C236" s="37">
        <v>132</v>
      </c>
      <c r="D236" s="22" t="s">
        <v>151</v>
      </c>
      <c r="E236" s="22" t="s">
        <v>199</v>
      </c>
      <c r="F236" s="22">
        <v>638</v>
      </c>
      <c r="G236" s="36">
        <v>8</v>
      </c>
    </row>
    <row r="237" spans="3:7" x14ac:dyDescent="0.3">
      <c r="C237" s="37">
        <v>133</v>
      </c>
      <c r="D237" s="22" t="s">
        <v>152</v>
      </c>
      <c r="E237" s="22" t="s">
        <v>200</v>
      </c>
      <c r="F237" s="22">
        <v>29</v>
      </c>
      <c r="G237" s="36">
        <v>6</v>
      </c>
    </row>
    <row r="238" spans="3:7" x14ac:dyDescent="0.3">
      <c r="C238" s="37">
        <v>134</v>
      </c>
      <c r="D238" s="22" t="s">
        <v>153</v>
      </c>
      <c r="E238" s="22" t="s">
        <v>201</v>
      </c>
      <c r="F238" s="22">
        <v>86</v>
      </c>
      <c r="G238" s="36">
        <v>5</v>
      </c>
    </row>
    <row r="239" spans="3:7" x14ac:dyDescent="0.3">
      <c r="C239" s="37">
        <v>135</v>
      </c>
      <c r="D239" s="22" t="s">
        <v>154</v>
      </c>
      <c r="E239" s="22" t="s">
        <v>202</v>
      </c>
      <c r="F239" s="22">
        <v>745</v>
      </c>
      <c r="G239" s="36">
        <v>6</v>
      </c>
    </row>
    <row r="240" spans="3:7" x14ac:dyDescent="0.3">
      <c r="C240" s="37">
        <v>136</v>
      </c>
      <c r="D240" s="22" t="s">
        <v>155</v>
      </c>
      <c r="E240" s="22" t="s">
        <v>203</v>
      </c>
      <c r="F240" s="22">
        <v>75077</v>
      </c>
      <c r="G240" s="36">
        <v>7</v>
      </c>
    </row>
    <row r="241" spans="3:7" x14ac:dyDescent="0.3">
      <c r="C241" s="37">
        <v>137</v>
      </c>
      <c r="D241" s="22" t="s">
        <v>75</v>
      </c>
      <c r="E241" s="22" t="s">
        <v>204</v>
      </c>
      <c r="F241" s="22">
        <v>56</v>
      </c>
      <c r="G241" s="36">
        <v>8</v>
      </c>
    </row>
    <row r="242" spans="3:7" x14ac:dyDescent="0.3">
      <c r="C242" s="37">
        <v>138</v>
      </c>
      <c r="D242" s="22" t="s">
        <v>156</v>
      </c>
      <c r="E242" s="22" t="s">
        <v>205</v>
      </c>
      <c r="F242" s="22">
        <v>37</v>
      </c>
      <c r="G242" s="36">
        <v>9</v>
      </c>
    </row>
    <row r="243" spans="3:7" x14ac:dyDescent="0.3">
      <c r="C243" s="37">
        <v>139</v>
      </c>
      <c r="D243" s="22" t="s">
        <v>157</v>
      </c>
      <c r="E243" s="22" t="s">
        <v>206</v>
      </c>
      <c r="F243" s="22">
        <v>53</v>
      </c>
      <c r="G243" s="36">
        <v>4</v>
      </c>
    </row>
    <row r="244" spans="3:7" x14ac:dyDescent="0.3">
      <c r="C244" s="37">
        <v>140</v>
      </c>
      <c r="D244" s="22" t="s">
        <v>158</v>
      </c>
      <c r="E244" s="22" t="s">
        <v>207</v>
      </c>
      <c r="F244" s="22">
        <v>47</v>
      </c>
      <c r="G244" s="36">
        <v>3</v>
      </c>
    </row>
    <row r="245" spans="3:7" x14ac:dyDescent="0.3">
      <c r="C245" s="37">
        <v>141</v>
      </c>
      <c r="D245" s="22" t="s">
        <v>159</v>
      </c>
      <c r="E245" s="22" t="s">
        <v>208</v>
      </c>
      <c r="F245" s="22">
        <v>758</v>
      </c>
      <c r="G245" s="36">
        <v>5</v>
      </c>
    </row>
    <row r="246" spans="3:7" x14ac:dyDescent="0.3">
      <c r="C246" s="37">
        <v>142</v>
      </c>
      <c r="D246" s="22" t="s">
        <v>160</v>
      </c>
      <c r="E246" s="22" t="s">
        <v>209</v>
      </c>
      <c r="F246" s="22">
        <v>79</v>
      </c>
      <c r="G246" s="36">
        <v>6</v>
      </c>
    </row>
    <row r="247" spans="3:7" x14ac:dyDescent="0.3">
      <c r="C247" s="37">
        <v>143</v>
      </c>
      <c r="D247" s="22" t="s">
        <v>161</v>
      </c>
      <c r="E247" s="22" t="s">
        <v>210</v>
      </c>
      <c r="F247" s="22">
        <v>670</v>
      </c>
      <c r="G247" s="36">
        <v>3</v>
      </c>
    </row>
    <row r="248" spans="3:7" x14ac:dyDescent="0.3">
      <c r="C248" s="37">
        <v>144</v>
      </c>
      <c r="D248" s="22" t="s">
        <v>162</v>
      </c>
      <c r="E248" s="22" t="s">
        <v>211</v>
      </c>
      <c r="F248" s="22">
        <v>69</v>
      </c>
      <c r="G248" s="36">
        <v>7</v>
      </c>
    </row>
    <row r="249" spans="3:7" x14ac:dyDescent="0.3">
      <c r="C249" s="37">
        <v>145</v>
      </c>
      <c r="D249" s="22" t="s">
        <v>163</v>
      </c>
      <c r="E249" s="22" t="s">
        <v>212</v>
      </c>
      <c r="F249" s="22">
        <v>758</v>
      </c>
      <c r="G249" s="36">
        <v>8</v>
      </c>
    </row>
    <row r="250" spans="3:7" x14ac:dyDescent="0.3">
      <c r="C250" s="37">
        <v>146</v>
      </c>
      <c r="D250" s="22" t="s">
        <v>164</v>
      </c>
      <c r="E250" s="22" t="s">
        <v>213</v>
      </c>
      <c r="F250" s="22">
        <v>6237</v>
      </c>
      <c r="G250" s="36">
        <v>5</v>
      </c>
    </row>
    <row r="251" spans="3:7" x14ac:dyDescent="0.3">
      <c r="C251" s="37">
        <v>147</v>
      </c>
      <c r="D251" s="22" t="s">
        <v>165</v>
      </c>
      <c r="E251" s="22" t="s">
        <v>214</v>
      </c>
      <c r="F251" s="22">
        <v>6629</v>
      </c>
      <c r="G251" s="36">
        <v>7</v>
      </c>
    </row>
    <row r="252" spans="3:7" x14ac:dyDescent="0.3">
      <c r="C252" s="37">
        <v>148</v>
      </c>
      <c r="D252" s="22" t="s">
        <v>166</v>
      </c>
      <c r="E252" s="22" t="s">
        <v>215</v>
      </c>
      <c r="F252" s="22">
        <v>646</v>
      </c>
      <c r="G252" s="36">
        <v>9</v>
      </c>
    </row>
    <row r="253" spans="3:7" x14ac:dyDescent="0.3">
      <c r="C253" s="37">
        <v>149</v>
      </c>
      <c r="D253" s="22" t="s">
        <v>167</v>
      </c>
      <c r="E253" s="22" t="s">
        <v>216</v>
      </c>
      <c r="F253" s="22">
        <v>86</v>
      </c>
      <c r="G253" s="36">
        <v>4</v>
      </c>
    </row>
    <row r="254" spans="3:7" x14ac:dyDescent="0.3">
      <c r="C254" s="54">
        <v>150</v>
      </c>
      <c r="D254" s="47" t="s">
        <v>168</v>
      </c>
      <c r="E254" s="47" t="s">
        <v>217</v>
      </c>
      <c r="F254" s="47">
        <v>937</v>
      </c>
      <c r="G254" s="48">
        <v>8</v>
      </c>
    </row>
  </sheetData>
  <autoFilter ref="C151:G201" xr:uid="{6A6FACDD-CBEF-4F3D-B894-4D90B1E67C07}"/>
  <sortState xmlns:xlrd2="http://schemas.microsoft.com/office/spreadsheetml/2017/richdata2" ref="C152:G201">
    <sortCondition descending="1" ref="G151:G201"/>
  </sortState>
  <mergeCells count="14">
    <mergeCell ref="A55:B55"/>
    <mergeCell ref="J51:K51"/>
    <mergeCell ref="J40:K40"/>
    <mergeCell ref="M4:O7"/>
    <mergeCell ref="F24:G24"/>
    <mergeCell ref="J24:K24"/>
    <mergeCell ref="J25:O25"/>
    <mergeCell ref="E128:F128"/>
    <mergeCell ref="M128:N128"/>
    <mergeCell ref="F149:I149"/>
    <mergeCell ref="J26:O26"/>
    <mergeCell ref="J27:J31"/>
    <mergeCell ref="G45:H45"/>
    <mergeCell ref="H94:J94"/>
  </mergeCells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5DBB3-6082-460B-B754-66F9729AE34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B87D-00D0-40AF-991A-9701E9F90D9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C9014-5516-46C5-9864-54A6A6806816}">
  <sheetPr>
    <tabColor theme="5" tint="-0.499984740745262"/>
  </sheetPr>
  <dimension ref="A1:N86"/>
  <sheetViews>
    <sheetView topLeftCell="A63" workbookViewId="0"/>
  </sheetViews>
  <sheetFormatPr defaultRowHeight="14.4" x14ac:dyDescent="0.3"/>
  <cols>
    <col min="2" max="2" width="12.77734375" customWidth="1"/>
    <col min="3" max="3" width="12.88671875" customWidth="1"/>
    <col min="4" max="4" width="13.109375" customWidth="1"/>
    <col min="9" max="9" width="12.6640625" customWidth="1"/>
  </cols>
  <sheetData>
    <row r="1" spans="1:11" x14ac:dyDescent="0.3">
      <c r="A1" s="23" t="s">
        <v>102</v>
      </c>
      <c r="B1" s="23" t="s">
        <v>71</v>
      </c>
      <c r="C1" s="23" t="s">
        <v>113</v>
      </c>
      <c r="D1" s="23" t="s">
        <v>103</v>
      </c>
      <c r="E1" s="23" t="s">
        <v>73</v>
      </c>
    </row>
    <row r="2" spans="1:11" x14ac:dyDescent="0.3">
      <c r="A2" s="23">
        <v>1</v>
      </c>
      <c r="B2" s="22" t="s">
        <v>87</v>
      </c>
      <c r="C2" s="22">
        <v>2</v>
      </c>
      <c r="D2" s="26">
        <v>0.87</v>
      </c>
      <c r="E2" s="22" t="s">
        <v>68</v>
      </c>
    </row>
    <row r="3" spans="1:11" x14ac:dyDescent="0.3">
      <c r="A3" s="23">
        <v>2</v>
      </c>
      <c r="B3" s="22" t="s">
        <v>104</v>
      </c>
      <c r="C3" s="22">
        <v>3</v>
      </c>
      <c r="D3" s="26">
        <v>0.86</v>
      </c>
      <c r="E3" s="22" t="s">
        <v>115</v>
      </c>
    </row>
    <row r="4" spans="1:11" x14ac:dyDescent="0.3">
      <c r="A4" s="23">
        <v>3</v>
      </c>
      <c r="B4" s="22" t="s">
        <v>105</v>
      </c>
      <c r="C4" s="22">
        <v>4</v>
      </c>
      <c r="D4" s="26">
        <v>0.85</v>
      </c>
      <c r="E4" s="22" t="s">
        <v>68</v>
      </c>
      <c r="H4" s="23" t="s">
        <v>102</v>
      </c>
      <c r="I4" s="23" t="s">
        <v>71</v>
      </c>
      <c r="J4" s="23" t="s">
        <v>117</v>
      </c>
      <c r="K4" s="23" t="s">
        <v>118</v>
      </c>
    </row>
    <row r="5" spans="1:11" x14ac:dyDescent="0.3">
      <c r="A5" s="23">
        <v>4</v>
      </c>
      <c r="B5" s="22" t="s">
        <v>106</v>
      </c>
      <c r="C5" s="22">
        <v>5</v>
      </c>
      <c r="D5" s="26">
        <v>0.93</v>
      </c>
      <c r="E5" s="22" t="s">
        <v>115</v>
      </c>
      <c r="H5" s="23">
        <v>1</v>
      </c>
      <c r="I5" s="22" t="s">
        <v>87</v>
      </c>
      <c r="J5" s="26">
        <f>VLOOKUP(B2,B1:D12,3,0)</f>
        <v>0.87</v>
      </c>
      <c r="K5" s="26" t="str">
        <f>VLOOKUP(C2,C1:E12,3,0)</f>
        <v>PASS</v>
      </c>
    </row>
    <row r="6" spans="1:11" x14ac:dyDescent="0.3">
      <c r="A6" s="23">
        <v>5</v>
      </c>
      <c r="B6" s="22" t="s">
        <v>107</v>
      </c>
      <c r="C6" s="22">
        <v>6</v>
      </c>
      <c r="D6" s="26">
        <v>0.76</v>
      </c>
      <c r="E6" s="22" t="s">
        <v>68</v>
      </c>
      <c r="H6" s="23">
        <v>2</v>
      </c>
      <c r="I6" s="22" t="s">
        <v>104</v>
      </c>
      <c r="J6" s="26">
        <f t="shared" ref="J6:K6" si="0">VLOOKUP(B3,B2:D13,3,0)</f>
        <v>0.86</v>
      </c>
      <c r="K6" s="26" t="str">
        <f t="shared" si="0"/>
        <v>FAIL</v>
      </c>
    </row>
    <row r="7" spans="1:11" x14ac:dyDescent="0.3">
      <c r="A7" s="23">
        <v>6</v>
      </c>
      <c r="B7" s="22" t="s">
        <v>108</v>
      </c>
      <c r="C7" s="22">
        <v>2</v>
      </c>
      <c r="D7" s="26">
        <v>0.65</v>
      </c>
      <c r="E7" s="22" t="s">
        <v>115</v>
      </c>
      <c r="H7" s="23">
        <v>3</v>
      </c>
      <c r="I7" s="22" t="s">
        <v>105</v>
      </c>
      <c r="J7" s="26">
        <f t="shared" ref="J7:K7" si="1">VLOOKUP(B4,B3:D14,3,0)</f>
        <v>0.85</v>
      </c>
      <c r="K7" s="26" t="str">
        <f t="shared" si="1"/>
        <v>PASS</v>
      </c>
    </row>
    <row r="8" spans="1:11" x14ac:dyDescent="0.3">
      <c r="A8" s="23">
        <v>7</v>
      </c>
      <c r="B8" s="22" t="s">
        <v>109</v>
      </c>
      <c r="C8" s="22">
        <v>7</v>
      </c>
      <c r="D8" s="26">
        <v>0.89</v>
      </c>
      <c r="E8" s="22" t="s">
        <v>68</v>
      </c>
      <c r="H8" s="23">
        <v>4</v>
      </c>
      <c r="I8" s="22" t="s">
        <v>106</v>
      </c>
      <c r="J8" s="26">
        <f t="shared" ref="J8:K8" si="2">VLOOKUP(B5,B4:D15,3,0)</f>
        <v>0.93</v>
      </c>
      <c r="K8" s="26" t="str">
        <f t="shared" si="2"/>
        <v>FAIL</v>
      </c>
    </row>
    <row r="9" spans="1:11" x14ac:dyDescent="0.3">
      <c r="A9" s="23">
        <v>8</v>
      </c>
      <c r="B9" s="22" t="s">
        <v>110</v>
      </c>
      <c r="C9" s="22">
        <v>8</v>
      </c>
      <c r="D9" s="26">
        <v>0.88</v>
      </c>
      <c r="E9" s="22" t="s">
        <v>115</v>
      </c>
      <c r="H9" s="23">
        <v>5</v>
      </c>
      <c r="I9" s="22" t="s">
        <v>107</v>
      </c>
      <c r="J9" s="26">
        <f t="shared" ref="J9:K9" si="3">VLOOKUP(B6,B5:D16,3,0)</f>
        <v>0.76</v>
      </c>
      <c r="K9" s="26" t="str">
        <f t="shared" si="3"/>
        <v>PASS</v>
      </c>
    </row>
    <row r="10" spans="1:11" x14ac:dyDescent="0.3">
      <c r="A10" s="23">
        <v>9</v>
      </c>
      <c r="B10" s="22" t="s">
        <v>114</v>
      </c>
      <c r="C10" s="22">
        <v>9</v>
      </c>
      <c r="D10" s="26">
        <v>0.96</v>
      </c>
      <c r="E10" s="22" t="s">
        <v>115</v>
      </c>
      <c r="H10" s="23">
        <v>6</v>
      </c>
      <c r="I10" s="22" t="s">
        <v>108</v>
      </c>
      <c r="J10" s="26">
        <f t="shared" ref="J10:K10" si="4">VLOOKUP(B7,B6:D17,3,0)</f>
        <v>0.65</v>
      </c>
      <c r="K10" s="26" t="str">
        <f t="shared" si="4"/>
        <v>FAIL</v>
      </c>
    </row>
    <row r="11" spans="1:11" x14ac:dyDescent="0.3">
      <c r="A11" s="23">
        <v>10</v>
      </c>
      <c r="B11" s="22" t="s">
        <v>111</v>
      </c>
      <c r="C11" s="22">
        <v>8</v>
      </c>
      <c r="D11" s="26">
        <v>0.9</v>
      </c>
      <c r="E11" s="22" t="s">
        <v>68</v>
      </c>
      <c r="H11" s="23">
        <v>7</v>
      </c>
      <c r="I11" s="22" t="s">
        <v>109</v>
      </c>
      <c r="J11" s="26">
        <f t="shared" ref="J11:K11" si="5">VLOOKUP(B8,B7:D18,3,0)</f>
        <v>0.89</v>
      </c>
      <c r="K11" s="26" t="str">
        <f t="shared" si="5"/>
        <v>PASS</v>
      </c>
    </row>
    <row r="12" spans="1:11" x14ac:dyDescent="0.3">
      <c r="A12" s="23">
        <v>11</v>
      </c>
      <c r="B12" s="22" t="s">
        <v>112</v>
      </c>
      <c r="C12" s="22">
        <v>4</v>
      </c>
      <c r="D12" s="26">
        <v>0.78</v>
      </c>
      <c r="E12" s="22" t="s">
        <v>115</v>
      </c>
      <c r="H12" s="23">
        <v>8</v>
      </c>
      <c r="I12" s="22" t="s">
        <v>110</v>
      </c>
      <c r="J12" s="26">
        <f t="shared" ref="J12:K12" si="6">VLOOKUP(B9,B8:D19,3,0)</f>
        <v>0.88</v>
      </c>
      <c r="K12" s="26" t="str">
        <f t="shared" si="6"/>
        <v>FAIL</v>
      </c>
    </row>
    <row r="13" spans="1:11" x14ac:dyDescent="0.3">
      <c r="H13" s="23">
        <v>9</v>
      </c>
      <c r="I13" s="22" t="s">
        <v>114</v>
      </c>
      <c r="J13" s="26">
        <f t="shared" ref="J13:K13" si="7">VLOOKUP(B10,B9:D20,3,0)</f>
        <v>0.96</v>
      </c>
      <c r="K13" s="26" t="str">
        <f t="shared" si="7"/>
        <v>FAIL</v>
      </c>
    </row>
    <row r="14" spans="1:11" x14ac:dyDescent="0.3">
      <c r="H14" s="23">
        <v>10</v>
      </c>
      <c r="I14" s="22" t="s">
        <v>111</v>
      </c>
      <c r="J14" s="26">
        <f t="shared" ref="J14:K14" si="8">VLOOKUP(B11,B10:D21,3,0)</f>
        <v>0.9</v>
      </c>
      <c r="K14" s="26" t="str">
        <f t="shared" si="8"/>
        <v>PASS</v>
      </c>
    </row>
    <row r="15" spans="1:11" x14ac:dyDescent="0.3">
      <c r="H15" s="23">
        <v>11</v>
      </c>
      <c r="I15" s="22" t="s">
        <v>112</v>
      </c>
      <c r="J15" s="26">
        <f t="shared" ref="J15:K15" si="9">VLOOKUP(B12,B11:D22,3,0)</f>
        <v>0.78</v>
      </c>
      <c r="K15" s="26" t="str">
        <f t="shared" si="9"/>
        <v>FAIL</v>
      </c>
    </row>
    <row r="17" spans="1:14" x14ac:dyDescent="0.3">
      <c r="A17" s="23" t="s">
        <v>102</v>
      </c>
      <c r="B17" s="23" t="s">
        <v>71</v>
      </c>
      <c r="C17" s="22">
        <v>2021</v>
      </c>
    </row>
    <row r="18" spans="1:14" x14ac:dyDescent="0.3">
      <c r="A18" s="23">
        <v>1</v>
      </c>
      <c r="B18" s="22" t="s">
        <v>87</v>
      </c>
      <c r="C18" s="22">
        <f t="shared" ref="C18:C28" si="10">VLOOKUP(A18,tikka,3,0)</f>
        <v>1500</v>
      </c>
      <c r="I18">
        <v>1</v>
      </c>
    </row>
    <row r="19" spans="1:14" x14ac:dyDescent="0.3">
      <c r="A19" s="23">
        <v>2</v>
      </c>
      <c r="B19" s="22" t="s">
        <v>104</v>
      </c>
      <c r="C19" s="22">
        <f t="shared" si="10"/>
        <v>1200</v>
      </c>
    </row>
    <row r="20" spans="1:14" x14ac:dyDescent="0.3">
      <c r="A20" s="23">
        <v>3</v>
      </c>
      <c r="B20" s="22" t="s">
        <v>105</v>
      </c>
      <c r="C20" s="22">
        <f t="shared" si="10"/>
        <v>780</v>
      </c>
      <c r="F20">
        <f>VLOOKUP(A18,tikka,3,0)</f>
        <v>1500</v>
      </c>
    </row>
    <row r="21" spans="1:14" x14ac:dyDescent="0.3">
      <c r="A21" s="23">
        <v>4</v>
      </c>
      <c r="B21" s="22" t="s">
        <v>106</v>
      </c>
      <c r="C21" s="22">
        <f t="shared" si="10"/>
        <v>908</v>
      </c>
    </row>
    <row r="22" spans="1:14" x14ac:dyDescent="0.3">
      <c r="A22" s="23">
        <v>5</v>
      </c>
      <c r="B22" s="22" t="s">
        <v>107</v>
      </c>
      <c r="C22" s="22">
        <f t="shared" si="10"/>
        <v>678</v>
      </c>
      <c r="N22" t="s">
        <v>120</v>
      </c>
    </row>
    <row r="23" spans="1:14" x14ac:dyDescent="0.3">
      <c r="A23" s="23">
        <v>6</v>
      </c>
      <c r="B23" s="22" t="s">
        <v>108</v>
      </c>
      <c r="C23" s="22">
        <f t="shared" si="10"/>
        <v>675</v>
      </c>
      <c r="H23">
        <v>1</v>
      </c>
      <c r="I23" t="e">
        <f>VLOOKUP(A18,Sample!B112:E123,3,0)</f>
        <v>#N/A</v>
      </c>
    </row>
    <row r="24" spans="1:14" x14ac:dyDescent="0.3">
      <c r="A24" s="23">
        <v>7</v>
      </c>
      <c r="B24" s="22" t="s">
        <v>109</v>
      </c>
      <c r="C24" s="22">
        <f t="shared" si="10"/>
        <v>456</v>
      </c>
      <c r="F24">
        <f>INDEX(B17:C28,3,2)</f>
        <v>1200</v>
      </c>
    </row>
    <row r="25" spans="1:14" x14ac:dyDescent="0.3">
      <c r="A25" s="23">
        <v>8</v>
      </c>
      <c r="B25" s="22" t="s">
        <v>110</v>
      </c>
      <c r="C25" s="22">
        <f t="shared" si="10"/>
        <v>234</v>
      </c>
    </row>
    <row r="26" spans="1:14" x14ac:dyDescent="0.3">
      <c r="A26" s="23">
        <v>9</v>
      </c>
      <c r="B26" s="22" t="s">
        <v>114</v>
      </c>
      <c r="C26" s="22">
        <f t="shared" si="10"/>
        <v>567</v>
      </c>
    </row>
    <row r="27" spans="1:14" x14ac:dyDescent="0.3">
      <c r="A27" s="23">
        <v>10</v>
      </c>
      <c r="B27" s="22" t="s">
        <v>111</v>
      </c>
      <c r="C27" s="22">
        <f t="shared" si="10"/>
        <v>897</v>
      </c>
    </row>
    <row r="28" spans="1:14" x14ac:dyDescent="0.3">
      <c r="A28" s="23">
        <v>11</v>
      </c>
      <c r="B28" s="22" t="s">
        <v>119</v>
      </c>
      <c r="C28" s="22">
        <f t="shared" si="10"/>
        <v>786</v>
      </c>
      <c r="F28" t="s">
        <v>120</v>
      </c>
      <c r="G28">
        <f>MATCH(F28,B18:B28,0)</f>
        <v>5</v>
      </c>
    </row>
    <row r="33" spans="1:12" ht="23.4" x14ac:dyDescent="0.45">
      <c r="F33" s="83"/>
      <c r="G33" s="83"/>
      <c r="K33" s="84"/>
      <c r="L33" s="84"/>
    </row>
    <row r="35" spans="1:12" x14ac:dyDescent="0.3">
      <c r="A35" s="52" t="s">
        <v>128</v>
      </c>
      <c r="B35" s="52" t="s">
        <v>71</v>
      </c>
      <c r="C35" s="52" t="s">
        <v>129</v>
      </c>
      <c r="D35" s="52" t="s">
        <v>131</v>
      </c>
      <c r="E35" s="52" t="s">
        <v>130</v>
      </c>
    </row>
    <row r="36" spans="1:12" x14ac:dyDescent="0.3">
      <c r="A36" s="22">
        <v>101</v>
      </c>
      <c r="B36" s="22" t="s">
        <v>87</v>
      </c>
      <c r="C36" s="22" t="s">
        <v>169</v>
      </c>
      <c r="D36" s="22">
        <v>254</v>
      </c>
      <c r="E36" s="22">
        <v>2</v>
      </c>
    </row>
    <row r="37" spans="1:12" x14ac:dyDescent="0.3">
      <c r="A37" s="22">
        <v>102</v>
      </c>
      <c r="B37" s="22" t="s">
        <v>104</v>
      </c>
      <c r="C37" s="22" t="s">
        <v>170</v>
      </c>
      <c r="D37" s="22">
        <v>3537</v>
      </c>
      <c r="E37" s="22">
        <v>3</v>
      </c>
    </row>
    <row r="38" spans="1:12" x14ac:dyDescent="0.3">
      <c r="A38" s="22">
        <v>103</v>
      </c>
      <c r="B38" s="22" t="s">
        <v>105</v>
      </c>
      <c r="C38" s="22" t="s">
        <v>171</v>
      </c>
      <c r="D38" s="22">
        <v>647</v>
      </c>
      <c r="E38" s="22">
        <v>3</v>
      </c>
    </row>
    <row r="39" spans="1:12" x14ac:dyDescent="0.3">
      <c r="A39" s="22">
        <v>104</v>
      </c>
      <c r="B39" s="22" t="s">
        <v>106</v>
      </c>
      <c r="C39" s="22" t="s">
        <v>172</v>
      </c>
      <c r="D39" s="22">
        <v>64</v>
      </c>
      <c r="E39" s="22">
        <v>4</v>
      </c>
    </row>
    <row r="40" spans="1:12" x14ac:dyDescent="0.3">
      <c r="A40" s="22">
        <v>105</v>
      </c>
      <c r="B40" s="22" t="s">
        <v>107</v>
      </c>
      <c r="C40" s="22" t="s">
        <v>173</v>
      </c>
      <c r="D40" s="22">
        <v>737</v>
      </c>
      <c r="E40" s="22">
        <v>5</v>
      </c>
    </row>
    <row r="41" spans="1:12" x14ac:dyDescent="0.3">
      <c r="A41" s="22">
        <v>106</v>
      </c>
      <c r="B41" s="22" t="s">
        <v>108</v>
      </c>
      <c r="C41" s="22" t="s">
        <v>174</v>
      </c>
      <c r="D41" s="22">
        <v>637</v>
      </c>
      <c r="E41" s="22">
        <v>6</v>
      </c>
    </row>
    <row r="42" spans="1:12" x14ac:dyDescent="0.3">
      <c r="A42" s="22">
        <v>107</v>
      </c>
      <c r="B42" s="22" t="s">
        <v>109</v>
      </c>
      <c r="C42" s="22" t="s">
        <v>175</v>
      </c>
      <c r="D42" s="22">
        <v>648</v>
      </c>
      <c r="E42" s="22">
        <v>7</v>
      </c>
    </row>
    <row r="43" spans="1:12" x14ac:dyDescent="0.3">
      <c r="A43" s="22">
        <v>108</v>
      </c>
      <c r="B43" s="22" t="s">
        <v>110</v>
      </c>
      <c r="C43" s="22" t="s">
        <v>176</v>
      </c>
      <c r="D43" s="22">
        <v>647</v>
      </c>
      <c r="E43" s="22">
        <v>8</v>
      </c>
    </row>
    <row r="44" spans="1:12" x14ac:dyDescent="0.3">
      <c r="A44" s="22">
        <v>109</v>
      </c>
      <c r="B44" s="22" t="s">
        <v>114</v>
      </c>
      <c r="C44" s="22" t="s">
        <v>177</v>
      </c>
      <c r="D44" s="22">
        <v>858</v>
      </c>
      <c r="E44" s="22">
        <v>9</v>
      </c>
    </row>
    <row r="45" spans="1:12" x14ac:dyDescent="0.3">
      <c r="A45" s="22">
        <v>110</v>
      </c>
      <c r="B45" s="22" t="s">
        <v>111</v>
      </c>
      <c r="C45" s="22" t="s">
        <v>178</v>
      </c>
      <c r="D45" s="22">
        <v>738</v>
      </c>
      <c r="E45" s="22">
        <v>2</v>
      </c>
    </row>
    <row r="46" spans="1:12" x14ac:dyDescent="0.3">
      <c r="A46" s="22">
        <v>111</v>
      </c>
      <c r="B46" s="22" t="s">
        <v>112</v>
      </c>
      <c r="C46" s="22" t="s">
        <v>179</v>
      </c>
      <c r="D46" s="22">
        <v>637</v>
      </c>
      <c r="E46" s="22">
        <v>2</v>
      </c>
    </row>
    <row r="47" spans="1:12" x14ac:dyDescent="0.3">
      <c r="A47" s="22">
        <v>112</v>
      </c>
      <c r="B47" s="22" t="s">
        <v>132</v>
      </c>
      <c r="C47" s="22" t="s">
        <v>180</v>
      </c>
      <c r="D47" s="22">
        <v>728</v>
      </c>
      <c r="E47" s="22">
        <v>3</v>
      </c>
    </row>
    <row r="48" spans="1:12" x14ac:dyDescent="0.3">
      <c r="A48" s="22">
        <v>113</v>
      </c>
      <c r="B48" s="22" t="s">
        <v>133</v>
      </c>
      <c r="C48" s="22" t="s">
        <v>181</v>
      </c>
      <c r="D48" s="22">
        <v>773</v>
      </c>
      <c r="E48" s="22">
        <v>4</v>
      </c>
    </row>
    <row r="49" spans="1:5" x14ac:dyDescent="0.3">
      <c r="A49" s="22">
        <v>114</v>
      </c>
      <c r="B49" s="22" t="s">
        <v>134</v>
      </c>
      <c r="C49" s="22" t="s">
        <v>182</v>
      </c>
      <c r="D49" s="22">
        <v>7368</v>
      </c>
      <c r="E49" s="22">
        <v>5</v>
      </c>
    </row>
    <row r="50" spans="1:5" x14ac:dyDescent="0.3">
      <c r="A50" s="22">
        <v>115</v>
      </c>
      <c r="B50" s="22" t="s">
        <v>135</v>
      </c>
      <c r="C50" s="22" t="s">
        <v>183</v>
      </c>
      <c r="D50" s="22">
        <v>734</v>
      </c>
      <c r="E50" s="22">
        <v>6</v>
      </c>
    </row>
    <row r="51" spans="1:5" x14ac:dyDescent="0.3">
      <c r="A51" s="22">
        <v>116</v>
      </c>
      <c r="B51" s="22" t="s">
        <v>136</v>
      </c>
      <c r="C51" s="22" t="s">
        <v>184</v>
      </c>
      <c r="D51" s="22">
        <v>866</v>
      </c>
      <c r="E51" s="22">
        <v>7</v>
      </c>
    </row>
    <row r="52" spans="1:5" x14ac:dyDescent="0.3">
      <c r="A52" s="22">
        <v>117</v>
      </c>
      <c r="B52" s="22" t="s">
        <v>137</v>
      </c>
      <c r="C52" s="22" t="s">
        <v>185</v>
      </c>
      <c r="D52" s="22">
        <v>47</v>
      </c>
      <c r="E52" s="22">
        <v>3</v>
      </c>
    </row>
    <row r="53" spans="1:5" x14ac:dyDescent="0.3">
      <c r="A53" s="22">
        <v>118</v>
      </c>
      <c r="B53" s="22" t="s">
        <v>138</v>
      </c>
      <c r="C53" s="22" t="s">
        <v>186</v>
      </c>
      <c r="D53" s="22">
        <v>77</v>
      </c>
      <c r="E53" s="22">
        <v>8</v>
      </c>
    </row>
    <row r="54" spans="1:5" x14ac:dyDescent="0.3">
      <c r="A54" s="22">
        <v>119</v>
      </c>
      <c r="B54" s="22" t="s">
        <v>139</v>
      </c>
      <c r="C54" s="22" t="s">
        <v>187</v>
      </c>
      <c r="D54" s="22">
        <v>737</v>
      </c>
      <c r="E54" s="22">
        <v>5</v>
      </c>
    </row>
    <row r="55" spans="1:5" x14ac:dyDescent="0.3">
      <c r="A55" s="22">
        <v>120</v>
      </c>
      <c r="B55" s="22" t="s">
        <v>140</v>
      </c>
      <c r="C55" s="22" t="s">
        <v>188</v>
      </c>
      <c r="D55" s="22">
        <v>836</v>
      </c>
      <c r="E55" s="22">
        <v>6</v>
      </c>
    </row>
    <row r="56" spans="1:5" x14ac:dyDescent="0.3">
      <c r="A56" s="22">
        <v>121</v>
      </c>
      <c r="B56" s="22" t="s">
        <v>141</v>
      </c>
      <c r="C56" s="22" t="s">
        <v>189</v>
      </c>
      <c r="D56" s="22">
        <v>736</v>
      </c>
      <c r="E56" s="22">
        <v>7</v>
      </c>
    </row>
    <row r="57" spans="1:5" x14ac:dyDescent="0.3">
      <c r="A57" s="22">
        <v>122</v>
      </c>
      <c r="B57" s="22" t="s">
        <v>142</v>
      </c>
      <c r="C57" s="22" t="s">
        <v>190</v>
      </c>
      <c r="D57" s="22">
        <v>99</v>
      </c>
      <c r="E57" s="22">
        <v>8</v>
      </c>
    </row>
    <row r="58" spans="1:5" x14ac:dyDescent="0.3">
      <c r="A58" s="22">
        <v>123</v>
      </c>
      <c r="B58" s="22" t="s">
        <v>143</v>
      </c>
      <c r="C58" s="22" t="s">
        <v>191</v>
      </c>
      <c r="D58" s="22">
        <v>63</v>
      </c>
      <c r="E58" s="22">
        <v>9</v>
      </c>
    </row>
    <row r="59" spans="1:5" x14ac:dyDescent="0.3">
      <c r="A59" s="22">
        <v>124</v>
      </c>
      <c r="B59" s="22" t="s">
        <v>144</v>
      </c>
      <c r="C59" s="22" t="s">
        <v>192</v>
      </c>
      <c r="D59" s="22">
        <v>46</v>
      </c>
      <c r="E59" s="22">
        <v>1</v>
      </c>
    </row>
    <row r="60" spans="1:5" x14ac:dyDescent="0.3">
      <c r="A60" s="22">
        <v>125</v>
      </c>
      <c r="B60" s="22" t="s">
        <v>77</v>
      </c>
      <c r="C60" s="22" t="s">
        <v>193</v>
      </c>
      <c r="D60" s="22">
        <v>636</v>
      </c>
      <c r="E60" s="22">
        <v>3</v>
      </c>
    </row>
    <row r="61" spans="1:5" x14ac:dyDescent="0.3">
      <c r="A61" s="22">
        <v>126</v>
      </c>
      <c r="B61" s="22" t="s">
        <v>145</v>
      </c>
      <c r="C61" s="22" t="s">
        <v>194</v>
      </c>
      <c r="D61" s="22">
        <v>67</v>
      </c>
      <c r="E61" s="22">
        <v>4</v>
      </c>
    </row>
    <row r="62" spans="1:5" x14ac:dyDescent="0.3">
      <c r="A62" s="22">
        <v>127</v>
      </c>
      <c r="B62" s="22" t="s">
        <v>146</v>
      </c>
      <c r="C62" s="22" t="s">
        <v>195</v>
      </c>
      <c r="D62" s="22">
        <v>647</v>
      </c>
      <c r="E62" s="22">
        <v>5</v>
      </c>
    </row>
    <row r="63" spans="1:5" x14ac:dyDescent="0.3">
      <c r="A63" s="22">
        <v>128</v>
      </c>
      <c r="B63" s="22" t="s">
        <v>147</v>
      </c>
      <c r="C63" s="22" t="s">
        <v>185</v>
      </c>
      <c r="D63" s="22">
        <v>648</v>
      </c>
      <c r="E63" s="22">
        <v>6</v>
      </c>
    </row>
    <row r="64" spans="1:5" x14ac:dyDescent="0.3">
      <c r="A64" s="22">
        <v>129</v>
      </c>
      <c r="B64" s="22" t="s">
        <v>148</v>
      </c>
      <c r="C64" s="22" t="s">
        <v>196</v>
      </c>
      <c r="D64" s="22">
        <v>7364</v>
      </c>
      <c r="E64" s="22">
        <v>7</v>
      </c>
    </row>
    <row r="65" spans="1:10" x14ac:dyDescent="0.3">
      <c r="A65" s="22">
        <v>130</v>
      </c>
      <c r="B65" s="22" t="s">
        <v>149</v>
      </c>
      <c r="C65" s="22" t="s">
        <v>197</v>
      </c>
      <c r="D65" s="22">
        <v>9</v>
      </c>
      <c r="E65" s="22">
        <v>8</v>
      </c>
    </row>
    <row r="66" spans="1:10" x14ac:dyDescent="0.3">
      <c r="A66" s="22">
        <v>131</v>
      </c>
      <c r="B66" s="22" t="s">
        <v>150</v>
      </c>
      <c r="C66" s="22" t="s">
        <v>198</v>
      </c>
      <c r="D66" s="22">
        <v>73</v>
      </c>
      <c r="E66" s="22">
        <v>9</v>
      </c>
    </row>
    <row r="67" spans="1:10" x14ac:dyDescent="0.3">
      <c r="A67" s="22">
        <v>132</v>
      </c>
      <c r="B67" s="22" t="s">
        <v>151</v>
      </c>
      <c r="C67" s="22" t="s">
        <v>199</v>
      </c>
      <c r="D67" s="22">
        <v>638</v>
      </c>
      <c r="E67" s="22">
        <v>8</v>
      </c>
    </row>
    <row r="68" spans="1:10" x14ac:dyDescent="0.3">
      <c r="A68" s="22">
        <v>133</v>
      </c>
      <c r="B68" s="22" t="s">
        <v>152</v>
      </c>
      <c r="C68" s="22" t="s">
        <v>200</v>
      </c>
      <c r="D68" s="22">
        <v>29</v>
      </c>
      <c r="E68" s="22">
        <v>6</v>
      </c>
    </row>
    <row r="69" spans="1:10" x14ac:dyDescent="0.3">
      <c r="A69" s="22">
        <v>134</v>
      </c>
      <c r="B69" s="22" t="s">
        <v>153</v>
      </c>
      <c r="C69" s="22" t="s">
        <v>201</v>
      </c>
      <c r="D69" s="22">
        <v>86</v>
      </c>
      <c r="E69" s="22">
        <v>5</v>
      </c>
    </row>
    <row r="70" spans="1:10" x14ac:dyDescent="0.3">
      <c r="A70" s="22">
        <v>135</v>
      </c>
      <c r="B70" s="22" t="s">
        <v>154</v>
      </c>
      <c r="C70" s="22" t="s">
        <v>202</v>
      </c>
      <c r="D70" s="22">
        <v>745</v>
      </c>
      <c r="E70" s="22">
        <v>6</v>
      </c>
    </row>
    <row r="71" spans="1:10" x14ac:dyDescent="0.3">
      <c r="A71" s="22">
        <v>136</v>
      </c>
      <c r="B71" s="22" t="s">
        <v>155</v>
      </c>
      <c r="C71" s="22" t="s">
        <v>203</v>
      </c>
      <c r="D71" s="22">
        <v>75077</v>
      </c>
      <c r="E71" s="22">
        <v>7</v>
      </c>
    </row>
    <row r="72" spans="1:10" x14ac:dyDescent="0.3">
      <c r="A72" s="22">
        <v>137</v>
      </c>
      <c r="B72" s="22" t="s">
        <v>75</v>
      </c>
      <c r="C72" s="22" t="s">
        <v>204</v>
      </c>
      <c r="D72" s="22">
        <v>56</v>
      </c>
      <c r="E72" s="22">
        <v>8</v>
      </c>
    </row>
    <row r="73" spans="1:10" x14ac:dyDescent="0.3">
      <c r="A73" s="22">
        <v>138</v>
      </c>
      <c r="B73" s="22" t="s">
        <v>156</v>
      </c>
      <c r="C73" s="22" t="s">
        <v>205</v>
      </c>
      <c r="D73" s="22">
        <v>37</v>
      </c>
      <c r="E73" s="22">
        <v>9</v>
      </c>
    </row>
    <row r="74" spans="1:10" x14ac:dyDescent="0.3">
      <c r="A74" s="22">
        <v>139</v>
      </c>
      <c r="B74" s="22" t="s">
        <v>157</v>
      </c>
      <c r="C74" s="22" t="s">
        <v>206</v>
      </c>
      <c r="D74" s="22">
        <v>53</v>
      </c>
      <c r="E74" s="22">
        <v>4</v>
      </c>
    </row>
    <row r="75" spans="1:10" x14ac:dyDescent="0.3">
      <c r="A75" s="22">
        <v>140</v>
      </c>
      <c r="B75" s="22" t="s">
        <v>158</v>
      </c>
      <c r="C75" s="22" t="s">
        <v>207</v>
      </c>
      <c r="D75" s="22">
        <v>47</v>
      </c>
      <c r="E75" s="22">
        <v>3</v>
      </c>
    </row>
    <row r="76" spans="1:10" x14ac:dyDescent="0.3">
      <c r="A76" s="22">
        <v>141</v>
      </c>
      <c r="B76" s="22" t="s">
        <v>159</v>
      </c>
      <c r="C76" s="22" t="s">
        <v>208</v>
      </c>
      <c r="D76" s="22">
        <v>758</v>
      </c>
      <c r="E76" s="22">
        <v>5</v>
      </c>
      <c r="H76" s="29" t="s">
        <v>71</v>
      </c>
      <c r="I76" s="29" t="s">
        <v>72</v>
      </c>
      <c r="J76" s="29" t="s">
        <v>73</v>
      </c>
    </row>
    <row r="77" spans="1:10" x14ac:dyDescent="0.3">
      <c r="A77" s="22">
        <v>142</v>
      </c>
      <c r="B77" s="22" t="s">
        <v>160</v>
      </c>
      <c r="C77" s="22" t="s">
        <v>209</v>
      </c>
      <c r="D77" s="22">
        <v>79</v>
      </c>
      <c r="E77" s="22">
        <v>6</v>
      </c>
      <c r="H77" s="30" t="s">
        <v>74</v>
      </c>
      <c r="I77" s="22">
        <v>59</v>
      </c>
      <c r="J77" s="32" t="str">
        <f>IF(I77&gt;80,"DISTINCTION",IF(I77&lt;35,"FAIL","PASS"))</f>
        <v>PASS</v>
      </c>
    </row>
    <row r="78" spans="1:10" x14ac:dyDescent="0.3">
      <c r="A78" s="22">
        <v>143</v>
      </c>
      <c r="B78" s="22" t="s">
        <v>161</v>
      </c>
      <c r="C78" s="22" t="s">
        <v>210</v>
      </c>
      <c r="D78" s="22">
        <v>670</v>
      </c>
      <c r="E78" s="22">
        <v>3</v>
      </c>
      <c r="H78" s="30" t="s">
        <v>75</v>
      </c>
      <c r="I78" s="22">
        <v>89</v>
      </c>
      <c r="J78" s="32" t="str">
        <f t="shared" ref="J78:J82" si="11">IF(I78&gt;80,"DISTINCTION",IF(I78&lt;35,"FAIL","PASS"))</f>
        <v>DISTINCTION</v>
      </c>
    </row>
    <row r="79" spans="1:10" x14ac:dyDescent="0.3">
      <c r="A79" s="22">
        <v>144</v>
      </c>
      <c r="B79" s="22" t="s">
        <v>162</v>
      </c>
      <c r="C79" s="22" t="s">
        <v>211</v>
      </c>
      <c r="D79" s="22">
        <v>69</v>
      </c>
      <c r="E79" s="22">
        <v>7</v>
      </c>
      <c r="H79" s="30" t="s">
        <v>76</v>
      </c>
      <c r="I79" s="22">
        <v>84</v>
      </c>
      <c r="J79" s="32" t="str">
        <f t="shared" si="11"/>
        <v>DISTINCTION</v>
      </c>
    </row>
    <row r="80" spans="1:10" x14ac:dyDescent="0.3">
      <c r="A80" s="22">
        <v>145</v>
      </c>
      <c r="B80" s="22" t="s">
        <v>163</v>
      </c>
      <c r="C80" s="22" t="s">
        <v>212</v>
      </c>
      <c r="D80" s="22">
        <v>758</v>
      </c>
      <c r="E80" s="22">
        <v>8</v>
      </c>
      <c r="H80" s="30" t="s">
        <v>77</v>
      </c>
      <c r="I80" s="22">
        <v>95</v>
      </c>
      <c r="J80" s="32" t="str">
        <f t="shared" si="11"/>
        <v>DISTINCTION</v>
      </c>
    </row>
    <row r="81" spans="1:10" x14ac:dyDescent="0.3">
      <c r="A81" s="22">
        <v>146</v>
      </c>
      <c r="B81" s="22" t="s">
        <v>164</v>
      </c>
      <c r="C81" s="22" t="s">
        <v>213</v>
      </c>
      <c r="D81" s="22">
        <v>6237</v>
      </c>
      <c r="E81" s="22">
        <v>5</v>
      </c>
      <c r="H81" s="30" t="s">
        <v>78</v>
      </c>
      <c r="I81" s="22">
        <v>25</v>
      </c>
      <c r="J81" s="32" t="str">
        <f t="shared" si="11"/>
        <v>FAIL</v>
      </c>
    </row>
    <row r="82" spans="1:10" x14ac:dyDescent="0.3">
      <c r="A82" s="22">
        <v>147</v>
      </c>
      <c r="B82" s="22" t="s">
        <v>165</v>
      </c>
      <c r="C82" s="22" t="s">
        <v>214</v>
      </c>
      <c r="D82" s="22">
        <v>6629</v>
      </c>
      <c r="E82" s="22">
        <v>7</v>
      </c>
      <c r="H82" s="30" t="s">
        <v>79</v>
      </c>
      <c r="I82" s="22">
        <v>29</v>
      </c>
      <c r="J82" s="32" t="str">
        <f t="shared" si="11"/>
        <v>FAIL</v>
      </c>
    </row>
    <row r="83" spans="1:10" x14ac:dyDescent="0.3">
      <c r="A83" s="22">
        <v>148</v>
      </c>
      <c r="B83" s="22" t="s">
        <v>166</v>
      </c>
      <c r="C83" s="22" t="s">
        <v>215</v>
      </c>
      <c r="D83" s="22">
        <v>646</v>
      </c>
      <c r="E83" s="22">
        <v>9</v>
      </c>
    </row>
    <row r="84" spans="1:10" x14ac:dyDescent="0.3">
      <c r="A84" s="22">
        <v>149</v>
      </c>
      <c r="B84" s="22" t="s">
        <v>167</v>
      </c>
      <c r="C84" s="22" t="s">
        <v>216</v>
      </c>
      <c r="D84" s="22">
        <v>86</v>
      </c>
      <c r="E84" s="22">
        <v>4</v>
      </c>
    </row>
    <row r="85" spans="1:10" x14ac:dyDescent="0.3">
      <c r="A85" s="22">
        <v>150</v>
      </c>
      <c r="B85" s="22" t="s">
        <v>168</v>
      </c>
      <c r="C85" s="22" t="s">
        <v>217</v>
      </c>
      <c r="D85" s="22">
        <v>937</v>
      </c>
      <c r="E85" s="22">
        <v>8</v>
      </c>
    </row>
    <row r="86" spans="1:10" x14ac:dyDescent="0.3">
      <c r="D86" s="51"/>
    </row>
  </sheetData>
  <mergeCells count="2">
    <mergeCell ref="F33:G33"/>
    <mergeCell ref="K33:L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838AB-1A65-4DA2-8328-61801ED595EB}">
  <sheetPr>
    <tabColor theme="5"/>
  </sheetPr>
  <dimension ref="A2:R121"/>
  <sheetViews>
    <sheetView topLeftCell="A4" zoomScale="56" workbookViewId="0">
      <selection activeCell="R33" sqref="R33"/>
    </sheetView>
  </sheetViews>
  <sheetFormatPr defaultRowHeight="14.4" x14ac:dyDescent="0.3"/>
  <cols>
    <col min="3" max="3" width="12.33203125" customWidth="1"/>
    <col min="4" max="4" width="13.5546875" customWidth="1"/>
    <col min="9" max="9" width="10.44140625" customWidth="1"/>
    <col min="10" max="10" width="14" customWidth="1"/>
    <col min="12" max="12" width="20.6640625" customWidth="1"/>
  </cols>
  <sheetData>
    <row r="2" spans="1:12" ht="18" x14ac:dyDescent="0.35">
      <c r="A2" t="s">
        <v>219</v>
      </c>
      <c r="F2" s="102" t="s">
        <v>116</v>
      </c>
      <c r="G2" s="103"/>
      <c r="H2" s="103"/>
    </row>
    <row r="4" spans="1:12" x14ac:dyDescent="0.3">
      <c r="B4" s="52" t="s">
        <v>128</v>
      </c>
      <c r="C4" s="52" t="s">
        <v>71</v>
      </c>
      <c r="D4" s="52" t="s">
        <v>129</v>
      </c>
      <c r="E4" s="52" t="s">
        <v>131</v>
      </c>
      <c r="F4" s="52" t="s">
        <v>130</v>
      </c>
    </row>
    <row r="5" spans="1:12" x14ac:dyDescent="0.3">
      <c r="B5" s="22">
        <v>101</v>
      </c>
      <c r="C5" s="22" t="s">
        <v>87</v>
      </c>
      <c r="D5" s="22" t="s">
        <v>169</v>
      </c>
      <c r="E5" s="22">
        <v>254</v>
      </c>
      <c r="F5" s="22">
        <v>2</v>
      </c>
    </row>
    <row r="6" spans="1:12" x14ac:dyDescent="0.3">
      <c r="B6" s="22">
        <v>102</v>
      </c>
      <c r="C6" s="22" t="s">
        <v>104</v>
      </c>
      <c r="D6" s="22" t="s">
        <v>170</v>
      </c>
      <c r="E6" s="22">
        <v>3537</v>
      </c>
      <c r="F6" s="22">
        <v>3</v>
      </c>
      <c r="H6">
        <v>104</v>
      </c>
      <c r="I6" t="str">
        <f>VLOOKUP($H$6,B5:F54,2,0)</f>
        <v>SIDDHU</v>
      </c>
      <c r="J6" t="str">
        <f>VLOOKUP($H$6,$B$5:$F$54,3,0)</f>
        <v>BUTTER</v>
      </c>
      <c r="K6">
        <f>VLOOKUP($H$6,$B$5:$F$54,4,0)</f>
        <v>64</v>
      </c>
      <c r="L6">
        <f>VLOOKUP($H$6,$B$5:$F$54,5,0)</f>
        <v>4</v>
      </c>
    </row>
    <row r="7" spans="1:12" x14ac:dyDescent="0.3">
      <c r="B7" s="22">
        <v>103</v>
      </c>
      <c r="C7" s="22" t="s">
        <v>105</v>
      </c>
      <c r="D7" s="22" t="s">
        <v>171</v>
      </c>
      <c r="E7" s="22">
        <v>647</v>
      </c>
      <c r="F7" s="22">
        <v>3</v>
      </c>
    </row>
    <row r="8" spans="1:12" x14ac:dyDescent="0.3">
      <c r="B8" s="22">
        <v>104</v>
      </c>
      <c r="C8" s="22" t="s">
        <v>106</v>
      </c>
      <c r="D8" s="22" t="s">
        <v>172</v>
      </c>
      <c r="E8" s="22">
        <v>64</v>
      </c>
      <c r="F8" s="22">
        <v>4</v>
      </c>
    </row>
    <row r="9" spans="1:12" x14ac:dyDescent="0.3">
      <c r="B9" s="22">
        <v>105</v>
      </c>
      <c r="C9" s="22" t="s">
        <v>107</v>
      </c>
      <c r="D9" s="22" t="s">
        <v>173</v>
      </c>
      <c r="E9" s="22">
        <v>737</v>
      </c>
      <c r="F9" s="22">
        <v>5</v>
      </c>
    </row>
    <row r="10" spans="1:12" x14ac:dyDescent="0.3">
      <c r="B10" s="22">
        <v>106</v>
      </c>
      <c r="C10" s="22" t="s">
        <v>108</v>
      </c>
      <c r="D10" s="22" t="s">
        <v>174</v>
      </c>
      <c r="E10" s="22">
        <v>637</v>
      </c>
      <c r="F10" s="22">
        <v>6</v>
      </c>
      <c r="H10" s="55" t="s">
        <v>128</v>
      </c>
      <c r="I10" s="56" t="s">
        <v>71</v>
      </c>
      <c r="J10" s="56" t="s">
        <v>129</v>
      </c>
      <c r="K10" s="56" t="s">
        <v>131</v>
      </c>
      <c r="L10" s="57" t="s">
        <v>130</v>
      </c>
    </row>
    <row r="11" spans="1:12" x14ac:dyDescent="0.3">
      <c r="B11" s="22">
        <v>107</v>
      </c>
      <c r="C11" s="22" t="s">
        <v>109</v>
      </c>
      <c r="D11" s="22" t="s">
        <v>175</v>
      </c>
      <c r="E11" s="22">
        <v>648</v>
      </c>
      <c r="F11" s="22">
        <v>7</v>
      </c>
      <c r="H11" s="37">
        <v>126</v>
      </c>
      <c r="I11" s="22" t="s">
        <v>145</v>
      </c>
      <c r="J11" s="22" t="s">
        <v>194</v>
      </c>
      <c r="K11" s="22">
        <v>67</v>
      </c>
      <c r="L11" s="36">
        <f t="shared" ref="L11:L42" si="0">VLOOKUP(H11,SAMPLE,5,0)</f>
        <v>4</v>
      </c>
    </row>
    <row r="12" spans="1:12" x14ac:dyDescent="0.3">
      <c r="B12" s="22">
        <v>108</v>
      </c>
      <c r="C12" s="22" t="s">
        <v>110</v>
      </c>
      <c r="D12" s="22" t="s">
        <v>176</v>
      </c>
      <c r="E12" s="22">
        <v>647</v>
      </c>
      <c r="F12" s="22">
        <v>8</v>
      </c>
      <c r="H12" s="37">
        <v>110</v>
      </c>
      <c r="I12" s="22" t="s">
        <v>111</v>
      </c>
      <c r="J12" s="22" t="s">
        <v>178</v>
      </c>
      <c r="K12" s="22">
        <v>738</v>
      </c>
      <c r="L12" s="36">
        <f t="shared" si="0"/>
        <v>2</v>
      </c>
    </row>
    <row r="13" spans="1:12" x14ac:dyDescent="0.3">
      <c r="B13" s="22">
        <v>109</v>
      </c>
      <c r="C13" s="22" t="s">
        <v>114</v>
      </c>
      <c r="D13" s="22" t="s">
        <v>177</v>
      </c>
      <c r="E13" s="22">
        <v>858</v>
      </c>
      <c r="F13" s="22">
        <v>9</v>
      </c>
      <c r="H13" s="37">
        <v>111</v>
      </c>
      <c r="I13" s="22" t="s">
        <v>112</v>
      </c>
      <c r="J13" s="22" t="s">
        <v>179</v>
      </c>
      <c r="K13" s="22">
        <v>637</v>
      </c>
      <c r="L13" s="36">
        <f t="shared" si="0"/>
        <v>2</v>
      </c>
    </row>
    <row r="14" spans="1:12" x14ac:dyDescent="0.3">
      <c r="B14" s="22">
        <v>110</v>
      </c>
      <c r="C14" s="22" t="s">
        <v>111</v>
      </c>
      <c r="D14" s="22" t="s">
        <v>178</v>
      </c>
      <c r="E14" s="22">
        <v>738</v>
      </c>
      <c r="F14" s="22">
        <v>2</v>
      </c>
      <c r="H14" s="37">
        <v>149</v>
      </c>
      <c r="I14" s="22" t="s">
        <v>167</v>
      </c>
      <c r="J14" s="22" t="s">
        <v>216</v>
      </c>
      <c r="K14" s="22">
        <v>86</v>
      </c>
      <c r="L14" s="36">
        <f t="shared" si="0"/>
        <v>4</v>
      </c>
    </row>
    <row r="15" spans="1:12" x14ac:dyDescent="0.3">
      <c r="B15" s="22">
        <v>111</v>
      </c>
      <c r="C15" s="22" t="s">
        <v>112</v>
      </c>
      <c r="D15" s="22" t="s">
        <v>179</v>
      </c>
      <c r="E15" s="22">
        <v>637</v>
      </c>
      <c r="F15" s="22">
        <v>2</v>
      </c>
      <c r="H15" s="37">
        <v>115</v>
      </c>
      <c r="I15" s="22" t="s">
        <v>135</v>
      </c>
      <c r="J15" s="22" t="s">
        <v>183</v>
      </c>
      <c r="K15" s="22">
        <v>734</v>
      </c>
      <c r="L15" s="36">
        <f t="shared" si="0"/>
        <v>6</v>
      </c>
    </row>
    <row r="16" spans="1:12" x14ac:dyDescent="0.3">
      <c r="B16" s="22">
        <v>112</v>
      </c>
      <c r="C16" s="22" t="s">
        <v>132</v>
      </c>
      <c r="D16" s="22" t="s">
        <v>180</v>
      </c>
      <c r="E16" s="22">
        <v>728</v>
      </c>
      <c r="F16" s="22">
        <v>3</v>
      </c>
      <c r="H16" s="37">
        <v>123</v>
      </c>
      <c r="I16" s="22" t="s">
        <v>143</v>
      </c>
      <c r="J16" s="22" t="s">
        <v>191</v>
      </c>
      <c r="K16" s="22">
        <v>63</v>
      </c>
      <c r="L16" s="36">
        <f t="shared" si="0"/>
        <v>9</v>
      </c>
    </row>
    <row r="17" spans="2:12" x14ac:dyDescent="0.3">
      <c r="B17" s="22">
        <v>113</v>
      </c>
      <c r="C17" s="22" t="s">
        <v>133</v>
      </c>
      <c r="D17" s="22" t="s">
        <v>181</v>
      </c>
      <c r="E17" s="22">
        <v>773</v>
      </c>
      <c r="F17" s="22">
        <v>4</v>
      </c>
      <c r="H17" s="37">
        <v>142</v>
      </c>
      <c r="I17" s="22" t="s">
        <v>160</v>
      </c>
      <c r="J17" s="22" t="s">
        <v>209</v>
      </c>
      <c r="K17" s="22">
        <v>79</v>
      </c>
      <c r="L17" s="36">
        <f t="shared" si="0"/>
        <v>6</v>
      </c>
    </row>
    <row r="18" spans="2:12" x14ac:dyDescent="0.3">
      <c r="B18" s="22">
        <v>114</v>
      </c>
      <c r="C18" s="22" t="s">
        <v>134</v>
      </c>
      <c r="D18" s="22" t="s">
        <v>182</v>
      </c>
      <c r="E18" s="22">
        <v>7368</v>
      </c>
      <c r="F18" s="22">
        <v>5</v>
      </c>
      <c r="H18" s="37">
        <v>102</v>
      </c>
      <c r="I18" s="22" t="s">
        <v>104</v>
      </c>
      <c r="J18" s="22" t="s">
        <v>170</v>
      </c>
      <c r="K18" s="22">
        <v>3537</v>
      </c>
      <c r="L18" s="36">
        <f t="shared" si="0"/>
        <v>3</v>
      </c>
    </row>
    <row r="19" spans="2:12" x14ac:dyDescent="0.3">
      <c r="B19" s="22">
        <v>115</v>
      </c>
      <c r="C19" s="22" t="s">
        <v>135</v>
      </c>
      <c r="D19" s="22" t="s">
        <v>183</v>
      </c>
      <c r="E19" s="22">
        <v>734</v>
      </c>
      <c r="F19" s="22">
        <v>6</v>
      </c>
      <c r="H19" s="37">
        <v>105</v>
      </c>
      <c r="I19" s="22" t="s">
        <v>107</v>
      </c>
      <c r="J19" s="22" t="s">
        <v>173</v>
      </c>
      <c r="K19" s="22">
        <v>737</v>
      </c>
      <c r="L19" s="36">
        <f t="shared" si="0"/>
        <v>5</v>
      </c>
    </row>
    <row r="20" spans="2:12" x14ac:dyDescent="0.3">
      <c r="B20" s="22">
        <v>116</v>
      </c>
      <c r="C20" s="22" t="s">
        <v>136</v>
      </c>
      <c r="D20" s="22" t="s">
        <v>184</v>
      </c>
      <c r="E20" s="22">
        <v>866</v>
      </c>
      <c r="F20" s="22">
        <v>7</v>
      </c>
      <c r="H20" s="37">
        <v>107</v>
      </c>
      <c r="I20" s="22" t="s">
        <v>109</v>
      </c>
      <c r="J20" s="22" t="s">
        <v>175</v>
      </c>
      <c r="K20" s="22">
        <v>648</v>
      </c>
      <c r="L20" s="36">
        <f t="shared" si="0"/>
        <v>7</v>
      </c>
    </row>
    <row r="21" spans="2:12" x14ac:dyDescent="0.3">
      <c r="B21" s="22">
        <v>117</v>
      </c>
      <c r="C21" s="22" t="s">
        <v>137</v>
      </c>
      <c r="D21" s="22" t="s">
        <v>185</v>
      </c>
      <c r="E21" s="22">
        <v>47</v>
      </c>
      <c r="F21" s="22">
        <v>3</v>
      </c>
      <c r="H21" s="37">
        <v>117</v>
      </c>
      <c r="I21" s="22" t="s">
        <v>137</v>
      </c>
      <c r="J21" s="22" t="s">
        <v>185</v>
      </c>
      <c r="K21" s="22">
        <v>47</v>
      </c>
      <c r="L21" s="36">
        <f t="shared" si="0"/>
        <v>3</v>
      </c>
    </row>
    <row r="22" spans="2:12" x14ac:dyDescent="0.3">
      <c r="B22" s="22">
        <v>118</v>
      </c>
      <c r="C22" s="22" t="s">
        <v>138</v>
      </c>
      <c r="D22" s="22" t="s">
        <v>186</v>
      </c>
      <c r="E22" s="22">
        <v>77</v>
      </c>
      <c r="F22" s="22">
        <v>8</v>
      </c>
      <c r="H22" s="37">
        <v>128</v>
      </c>
      <c r="I22" s="22" t="s">
        <v>147</v>
      </c>
      <c r="J22" s="22" t="s">
        <v>185</v>
      </c>
      <c r="K22" s="22">
        <v>648</v>
      </c>
      <c r="L22" s="36">
        <f t="shared" si="0"/>
        <v>6</v>
      </c>
    </row>
    <row r="23" spans="2:12" x14ac:dyDescent="0.3">
      <c r="B23" s="22">
        <v>119</v>
      </c>
      <c r="C23" s="22" t="s">
        <v>139</v>
      </c>
      <c r="D23" s="22" t="s">
        <v>187</v>
      </c>
      <c r="E23" s="22">
        <v>737</v>
      </c>
      <c r="F23" s="22">
        <v>5</v>
      </c>
      <c r="H23" s="37">
        <v>104</v>
      </c>
      <c r="I23" s="22" t="s">
        <v>106</v>
      </c>
      <c r="J23" s="22" t="s">
        <v>172</v>
      </c>
      <c r="K23" s="22">
        <v>64</v>
      </c>
      <c r="L23" s="36">
        <f t="shared" si="0"/>
        <v>4</v>
      </c>
    </row>
    <row r="24" spans="2:12" x14ac:dyDescent="0.3">
      <c r="B24" s="22">
        <v>120</v>
      </c>
      <c r="C24" s="22" t="s">
        <v>140</v>
      </c>
      <c r="D24" s="22" t="s">
        <v>188</v>
      </c>
      <c r="E24" s="22">
        <v>836</v>
      </c>
      <c r="F24" s="22">
        <v>6</v>
      </c>
      <c r="H24" s="37">
        <v>120</v>
      </c>
      <c r="I24" s="22" t="s">
        <v>140</v>
      </c>
      <c r="J24" s="22" t="s">
        <v>188</v>
      </c>
      <c r="K24" s="22">
        <v>836</v>
      </c>
      <c r="L24" s="36">
        <f t="shared" si="0"/>
        <v>6</v>
      </c>
    </row>
    <row r="25" spans="2:12" x14ac:dyDescent="0.3">
      <c r="B25" s="22">
        <v>121</v>
      </c>
      <c r="C25" s="22" t="s">
        <v>141</v>
      </c>
      <c r="D25" s="22" t="s">
        <v>189</v>
      </c>
      <c r="E25" s="22">
        <v>736</v>
      </c>
      <c r="F25" s="22">
        <v>7</v>
      </c>
      <c r="H25" s="37">
        <v>116</v>
      </c>
      <c r="I25" s="22" t="s">
        <v>136</v>
      </c>
      <c r="J25" s="22" t="s">
        <v>184</v>
      </c>
      <c r="K25" s="22">
        <v>866</v>
      </c>
      <c r="L25" s="36">
        <f t="shared" si="0"/>
        <v>7</v>
      </c>
    </row>
    <row r="26" spans="2:12" x14ac:dyDescent="0.3">
      <c r="B26" s="22">
        <v>122</v>
      </c>
      <c r="C26" s="22" t="s">
        <v>142</v>
      </c>
      <c r="D26" s="22" t="s">
        <v>190</v>
      </c>
      <c r="E26" s="22">
        <v>99</v>
      </c>
      <c r="F26" s="22">
        <v>8</v>
      </c>
      <c r="H26" s="37">
        <v>145</v>
      </c>
      <c r="I26" s="22" t="s">
        <v>163</v>
      </c>
      <c r="J26" s="22" t="s">
        <v>212</v>
      </c>
      <c r="K26" s="22">
        <v>758</v>
      </c>
      <c r="L26" s="36">
        <f t="shared" si="0"/>
        <v>8</v>
      </c>
    </row>
    <row r="27" spans="2:12" x14ac:dyDescent="0.3">
      <c r="B27" s="22">
        <v>123</v>
      </c>
      <c r="C27" s="22" t="s">
        <v>143</v>
      </c>
      <c r="D27" s="22" t="s">
        <v>191</v>
      </c>
      <c r="E27" s="22">
        <v>63</v>
      </c>
      <c r="F27" s="22">
        <v>9</v>
      </c>
      <c r="H27" s="37">
        <v>125</v>
      </c>
      <c r="I27" s="22" t="s">
        <v>77</v>
      </c>
      <c r="J27" s="22" t="s">
        <v>193</v>
      </c>
      <c r="K27" s="22">
        <v>636</v>
      </c>
      <c r="L27" s="36">
        <f t="shared" si="0"/>
        <v>3</v>
      </c>
    </row>
    <row r="28" spans="2:12" x14ac:dyDescent="0.3">
      <c r="B28" s="22">
        <v>124</v>
      </c>
      <c r="C28" s="22" t="s">
        <v>144</v>
      </c>
      <c r="D28" s="22" t="s">
        <v>192</v>
      </c>
      <c r="E28" s="22">
        <v>46</v>
      </c>
      <c r="F28" s="22">
        <v>1</v>
      </c>
      <c r="H28" s="37">
        <v>144</v>
      </c>
      <c r="I28" s="22" t="s">
        <v>162</v>
      </c>
      <c r="J28" s="22" t="s">
        <v>211</v>
      </c>
      <c r="K28" s="22">
        <v>69</v>
      </c>
      <c r="L28" s="36">
        <f t="shared" si="0"/>
        <v>7</v>
      </c>
    </row>
    <row r="29" spans="2:12" x14ac:dyDescent="0.3">
      <c r="B29" s="22">
        <v>125</v>
      </c>
      <c r="C29" s="22" t="s">
        <v>77</v>
      </c>
      <c r="D29" s="22" t="s">
        <v>193</v>
      </c>
      <c r="E29" s="22">
        <v>636</v>
      </c>
      <c r="F29" s="22">
        <v>3</v>
      </c>
      <c r="H29" s="37">
        <v>122</v>
      </c>
      <c r="I29" s="22" t="s">
        <v>142</v>
      </c>
      <c r="J29" s="22" t="s">
        <v>190</v>
      </c>
      <c r="K29" s="22">
        <v>99</v>
      </c>
      <c r="L29" s="36">
        <f t="shared" si="0"/>
        <v>8</v>
      </c>
    </row>
    <row r="30" spans="2:12" x14ac:dyDescent="0.3">
      <c r="B30" s="22">
        <v>126</v>
      </c>
      <c r="C30" s="22" t="s">
        <v>145</v>
      </c>
      <c r="D30" s="22" t="s">
        <v>194</v>
      </c>
      <c r="E30" s="22">
        <v>67</v>
      </c>
      <c r="F30" s="22">
        <v>4</v>
      </c>
      <c r="H30" s="37">
        <v>106</v>
      </c>
      <c r="I30" s="22" t="s">
        <v>108</v>
      </c>
      <c r="J30" s="22" t="s">
        <v>174</v>
      </c>
      <c r="K30" s="22">
        <v>637</v>
      </c>
      <c r="L30" s="36">
        <f t="shared" si="0"/>
        <v>6</v>
      </c>
    </row>
    <row r="31" spans="2:12" x14ac:dyDescent="0.3">
      <c r="B31" s="22">
        <v>127</v>
      </c>
      <c r="C31" s="22" t="s">
        <v>146</v>
      </c>
      <c r="D31" s="22" t="s">
        <v>195</v>
      </c>
      <c r="E31" s="22">
        <v>647</v>
      </c>
      <c r="F31" s="22">
        <v>5</v>
      </c>
      <c r="H31" s="37">
        <v>143</v>
      </c>
      <c r="I31" s="22" t="s">
        <v>161</v>
      </c>
      <c r="J31" s="22" t="s">
        <v>210</v>
      </c>
      <c r="K31" s="22">
        <v>670</v>
      </c>
      <c r="L31" s="36">
        <f t="shared" si="0"/>
        <v>3</v>
      </c>
    </row>
    <row r="32" spans="2:12" x14ac:dyDescent="0.3">
      <c r="B32" s="22">
        <v>128</v>
      </c>
      <c r="C32" s="22" t="s">
        <v>147</v>
      </c>
      <c r="D32" s="22" t="s">
        <v>185</v>
      </c>
      <c r="E32" s="22">
        <v>648</v>
      </c>
      <c r="F32" s="22">
        <v>6</v>
      </c>
      <c r="H32" s="37">
        <v>141</v>
      </c>
      <c r="I32" s="22" t="s">
        <v>159</v>
      </c>
      <c r="J32" s="22" t="s">
        <v>208</v>
      </c>
      <c r="K32" s="22">
        <v>758</v>
      </c>
      <c r="L32" s="36">
        <f t="shared" si="0"/>
        <v>5</v>
      </c>
    </row>
    <row r="33" spans="2:18" x14ac:dyDescent="0.3">
      <c r="B33" s="22">
        <v>129</v>
      </c>
      <c r="C33" s="22" t="s">
        <v>148</v>
      </c>
      <c r="D33" s="22" t="s">
        <v>196</v>
      </c>
      <c r="E33" s="22">
        <v>7364</v>
      </c>
      <c r="F33" s="22">
        <v>7</v>
      </c>
      <c r="H33" s="37">
        <v>146</v>
      </c>
      <c r="I33" s="22" t="s">
        <v>164</v>
      </c>
      <c r="J33" s="22" t="s">
        <v>213</v>
      </c>
      <c r="K33" s="22">
        <v>6237</v>
      </c>
      <c r="L33" s="36">
        <f t="shared" si="0"/>
        <v>5</v>
      </c>
      <c r="R33" t="s">
        <v>287</v>
      </c>
    </row>
    <row r="34" spans="2:18" x14ac:dyDescent="0.3">
      <c r="B34" s="22">
        <v>130</v>
      </c>
      <c r="C34" s="22" t="s">
        <v>149</v>
      </c>
      <c r="D34" s="22" t="s">
        <v>197</v>
      </c>
      <c r="E34" s="22">
        <v>9</v>
      </c>
      <c r="F34" s="22">
        <v>8</v>
      </c>
      <c r="H34" s="37">
        <v>108</v>
      </c>
      <c r="I34" s="22" t="s">
        <v>110</v>
      </c>
      <c r="J34" s="22" t="s">
        <v>176</v>
      </c>
      <c r="K34" s="22">
        <v>647</v>
      </c>
      <c r="L34" s="36">
        <f t="shared" si="0"/>
        <v>8</v>
      </c>
    </row>
    <row r="35" spans="2:18" x14ac:dyDescent="0.3">
      <c r="B35" s="22">
        <v>131</v>
      </c>
      <c r="C35" s="22" t="s">
        <v>150</v>
      </c>
      <c r="D35" s="22" t="s">
        <v>198</v>
      </c>
      <c r="E35" s="22">
        <v>73</v>
      </c>
      <c r="F35" s="22">
        <v>9</v>
      </c>
      <c r="H35" s="37">
        <v>124</v>
      </c>
      <c r="I35" s="22" t="s">
        <v>144</v>
      </c>
      <c r="J35" s="22" t="s">
        <v>192</v>
      </c>
      <c r="K35" s="22">
        <v>46</v>
      </c>
      <c r="L35" s="36">
        <f t="shared" si="0"/>
        <v>1</v>
      </c>
    </row>
    <row r="36" spans="2:18" x14ac:dyDescent="0.3">
      <c r="B36" s="22">
        <v>132</v>
      </c>
      <c r="C36" s="22" t="s">
        <v>151</v>
      </c>
      <c r="D36" s="22" t="s">
        <v>199</v>
      </c>
      <c r="E36" s="22">
        <v>638</v>
      </c>
      <c r="F36" s="22">
        <v>8</v>
      </c>
      <c r="H36" s="37">
        <v>148</v>
      </c>
      <c r="I36" s="22" t="s">
        <v>166</v>
      </c>
      <c r="J36" s="22" t="s">
        <v>215</v>
      </c>
      <c r="K36" s="22">
        <v>646</v>
      </c>
      <c r="L36" s="36">
        <f t="shared" si="0"/>
        <v>9</v>
      </c>
    </row>
    <row r="37" spans="2:18" x14ac:dyDescent="0.3">
      <c r="B37" s="22">
        <v>133</v>
      </c>
      <c r="C37" s="22" t="s">
        <v>152</v>
      </c>
      <c r="D37" s="22" t="s">
        <v>200</v>
      </c>
      <c r="E37" s="22">
        <v>29</v>
      </c>
      <c r="F37" s="22">
        <v>6</v>
      </c>
      <c r="H37" s="37">
        <v>147</v>
      </c>
      <c r="I37" s="22" t="s">
        <v>165</v>
      </c>
      <c r="J37" s="22" t="s">
        <v>214</v>
      </c>
      <c r="K37" s="22">
        <v>6629</v>
      </c>
      <c r="L37" s="36">
        <f t="shared" si="0"/>
        <v>7</v>
      </c>
    </row>
    <row r="38" spans="2:18" x14ac:dyDescent="0.3">
      <c r="B38" s="22">
        <v>134</v>
      </c>
      <c r="C38" s="22" t="s">
        <v>153</v>
      </c>
      <c r="D38" s="22" t="s">
        <v>201</v>
      </c>
      <c r="E38" s="22">
        <v>86</v>
      </c>
      <c r="F38" s="22">
        <v>5</v>
      </c>
      <c r="H38" s="37">
        <v>118</v>
      </c>
      <c r="I38" s="22" t="s">
        <v>138</v>
      </c>
      <c r="J38" s="22" t="s">
        <v>186</v>
      </c>
      <c r="K38" s="22">
        <v>77</v>
      </c>
      <c r="L38" s="36">
        <f t="shared" si="0"/>
        <v>8</v>
      </c>
    </row>
    <row r="39" spans="2:18" x14ac:dyDescent="0.3">
      <c r="B39" s="22">
        <v>135</v>
      </c>
      <c r="C39" s="22" t="s">
        <v>154</v>
      </c>
      <c r="D39" s="22" t="s">
        <v>202</v>
      </c>
      <c r="E39" s="22">
        <v>745</v>
      </c>
      <c r="F39" s="22">
        <v>6</v>
      </c>
      <c r="H39" s="37">
        <v>133</v>
      </c>
      <c r="I39" s="22" t="s">
        <v>152</v>
      </c>
      <c r="J39" s="22" t="s">
        <v>200</v>
      </c>
      <c r="K39" s="22">
        <v>29</v>
      </c>
      <c r="L39" s="36">
        <f t="shared" si="0"/>
        <v>6</v>
      </c>
    </row>
    <row r="40" spans="2:18" x14ac:dyDescent="0.3">
      <c r="B40" s="22">
        <v>136</v>
      </c>
      <c r="C40" s="22" t="s">
        <v>155</v>
      </c>
      <c r="D40" s="22" t="s">
        <v>203</v>
      </c>
      <c r="E40" s="22">
        <v>75077</v>
      </c>
      <c r="F40" s="22">
        <v>7</v>
      </c>
      <c r="H40" s="37">
        <v>112</v>
      </c>
      <c r="I40" s="22" t="s">
        <v>132</v>
      </c>
      <c r="J40" s="22" t="s">
        <v>180</v>
      </c>
      <c r="K40" s="22">
        <v>728</v>
      </c>
      <c r="L40" s="36">
        <f t="shared" si="0"/>
        <v>3</v>
      </c>
    </row>
    <row r="41" spans="2:18" x14ac:dyDescent="0.3">
      <c r="B41" s="22">
        <v>137</v>
      </c>
      <c r="C41" s="22" t="s">
        <v>75</v>
      </c>
      <c r="D41" s="22" t="s">
        <v>204</v>
      </c>
      <c r="E41" s="22">
        <v>56</v>
      </c>
      <c r="F41" s="22">
        <v>8</v>
      </c>
      <c r="H41" s="37">
        <v>135</v>
      </c>
      <c r="I41" s="22" t="s">
        <v>154</v>
      </c>
      <c r="J41" s="22" t="s">
        <v>202</v>
      </c>
      <c r="K41" s="22">
        <v>745</v>
      </c>
      <c r="L41" s="36">
        <f t="shared" si="0"/>
        <v>6</v>
      </c>
    </row>
    <row r="42" spans="2:18" x14ac:dyDescent="0.3">
      <c r="B42" s="22">
        <v>138</v>
      </c>
      <c r="C42" s="22" t="s">
        <v>156</v>
      </c>
      <c r="D42" s="22" t="s">
        <v>205</v>
      </c>
      <c r="E42" s="22">
        <v>37</v>
      </c>
      <c r="F42" s="22">
        <v>9</v>
      </c>
      <c r="H42" s="37">
        <v>129</v>
      </c>
      <c r="I42" s="22" t="s">
        <v>148</v>
      </c>
      <c r="J42" s="22" t="s">
        <v>196</v>
      </c>
      <c r="K42" s="22">
        <v>7364</v>
      </c>
      <c r="L42" s="36">
        <f t="shared" si="0"/>
        <v>7</v>
      </c>
    </row>
    <row r="43" spans="2:18" x14ac:dyDescent="0.3">
      <c r="B43" s="22">
        <v>139</v>
      </c>
      <c r="C43" s="22" t="s">
        <v>157</v>
      </c>
      <c r="D43" s="22" t="s">
        <v>206</v>
      </c>
      <c r="E43" s="22">
        <v>53</v>
      </c>
      <c r="F43" s="22">
        <v>4</v>
      </c>
      <c r="H43" s="37">
        <v>114</v>
      </c>
      <c r="I43" s="22" t="s">
        <v>134</v>
      </c>
      <c r="J43" s="22" t="s">
        <v>182</v>
      </c>
      <c r="K43" s="22">
        <v>7368</v>
      </c>
      <c r="L43" s="36">
        <f t="shared" ref="L43:L60" si="1">VLOOKUP(H43,SAMPLE,5,0)</f>
        <v>5</v>
      </c>
    </row>
    <row r="44" spans="2:18" x14ac:dyDescent="0.3">
      <c r="B44" s="22">
        <v>140</v>
      </c>
      <c r="C44" s="22" t="s">
        <v>158</v>
      </c>
      <c r="D44" s="22" t="s">
        <v>207</v>
      </c>
      <c r="E44" s="22">
        <v>47</v>
      </c>
      <c r="F44" s="22">
        <v>3</v>
      </c>
      <c r="H44" s="37">
        <v>138</v>
      </c>
      <c r="I44" s="22" t="s">
        <v>156</v>
      </c>
      <c r="J44" s="22" t="s">
        <v>205</v>
      </c>
      <c r="K44" s="22">
        <v>37</v>
      </c>
      <c r="L44" s="36">
        <f t="shared" si="1"/>
        <v>9</v>
      </c>
    </row>
    <row r="45" spans="2:18" x14ac:dyDescent="0.3">
      <c r="B45" s="22">
        <v>141</v>
      </c>
      <c r="C45" s="22" t="s">
        <v>159</v>
      </c>
      <c r="D45" s="22" t="s">
        <v>208</v>
      </c>
      <c r="E45" s="22">
        <v>758</v>
      </c>
      <c r="F45" s="22">
        <v>5</v>
      </c>
      <c r="H45" s="37">
        <v>119</v>
      </c>
      <c r="I45" s="22" t="s">
        <v>139</v>
      </c>
      <c r="J45" s="22" t="s">
        <v>187</v>
      </c>
      <c r="K45" s="22">
        <v>737</v>
      </c>
      <c r="L45" s="36">
        <f t="shared" si="1"/>
        <v>5</v>
      </c>
    </row>
    <row r="46" spans="2:18" x14ac:dyDescent="0.3">
      <c r="B46" s="22">
        <v>142</v>
      </c>
      <c r="C46" s="22" t="s">
        <v>160</v>
      </c>
      <c r="D46" s="22" t="s">
        <v>209</v>
      </c>
      <c r="E46" s="22">
        <v>79</v>
      </c>
      <c r="F46" s="22">
        <v>6</v>
      </c>
      <c r="H46" s="37">
        <v>101</v>
      </c>
      <c r="I46" s="22" t="s">
        <v>87</v>
      </c>
      <c r="J46" s="22" t="s">
        <v>169</v>
      </c>
      <c r="K46" s="22">
        <v>254</v>
      </c>
      <c r="L46" s="36">
        <f t="shared" si="1"/>
        <v>2</v>
      </c>
    </row>
    <row r="47" spans="2:18" x14ac:dyDescent="0.3">
      <c r="B47" s="22">
        <v>143</v>
      </c>
      <c r="C47" s="22" t="s">
        <v>161</v>
      </c>
      <c r="D47" s="22" t="s">
        <v>210</v>
      </c>
      <c r="E47" s="22">
        <v>670</v>
      </c>
      <c r="F47" s="22">
        <v>3</v>
      </c>
      <c r="H47" s="37">
        <v>109</v>
      </c>
      <c r="I47" s="22" t="s">
        <v>114</v>
      </c>
      <c r="J47" s="22" t="s">
        <v>177</v>
      </c>
      <c r="K47" s="22">
        <v>858</v>
      </c>
      <c r="L47" s="36">
        <f t="shared" si="1"/>
        <v>9</v>
      </c>
    </row>
    <row r="48" spans="2:18" x14ac:dyDescent="0.3">
      <c r="B48" s="22">
        <v>144</v>
      </c>
      <c r="C48" s="22" t="s">
        <v>162</v>
      </c>
      <c r="D48" s="22" t="s">
        <v>211</v>
      </c>
      <c r="E48" s="22">
        <v>69</v>
      </c>
      <c r="F48" s="22">
        <v>7</v>
      </c>
      <c r="H48" s="37">
        <v>134</v>
      </c>
      <c r="I48" s="22" t="s">
        <v>153</v>
      </c>
      <c r="J48" s="22" t="s">
        <v>201</v>
      </c>
      <c r="K48" s="22">
        <v>86</v>
      </c>
      <c r="L48" s="36">
        <f t="shared" si="1"/>
        <v>5</v>
      </c>
    </row>
    <row r="49" spans="2:16" x14ac:dyDescent="0.3">
      <c r="B49" s="22">
        <v>145</v>
      </c>
      <c r="C49" s="22" t="s">
        <v>163</v>
      </c>
      <c r="D49" s="22" t="s">
        <v>212</v>
      </c>
      <c r="E49" s="22">
        <v>758</v>
      </c>
      <c r="F49" s="22">
        <v>8</v>
      </c>
      <c r="H49" s="37">
        <v>103</v>
      </c>
      <c r="I49" s="22" t="s">
        <v>105</v>
      </c>
      <c r="J49" s="22" t="s">
        <v>171</v>
      </c>
      <c r="K49" s="22">
        <v>647</v>
      </c>
      <c r="L49" s="36">
        <f t="shared" si="1"/>
        <v>3</v>
      </c>
    </row>
    <row r="50" spans="2:16" x14ac:dyDescent="0.3">
      <c r="B50" s="22">
        <v>146</v>
      </c>
      <c r="C50" s="22" t="s">
        <v>164</v>
      </c>
      <c r="D50" s="22" t="s">
        <v>213</v>
      </c>
      <c r="E50" s="22">
        <v>6237</v>
      </c>
      <c r="F50" s="22">
        <v>5</v>
      </c>
      <c r="H50" s="37">
        <v>137</v>
      </c>
      <c r="I50" s="22" t="s">
        <v>75</v>
      </c>
      <c r="J50" s="22" t="s">
        <v>204</v>
      </c>
      <c r="K50" s="22">
        <v>56</v>
      </c>
      <c r="L50" s="36">
        <f t="shared" si="1"/>
        <v>8</v>
      </c>
    </row>
    <row r="51" spans="2:16" x14ac:dyDescent="0.3">
      <c r="B51" s="22">
        <v>147</v>
      </c>
      <c r="C51" s="22" t="s">
        <v>165</v>
      </c>
      <c r="D51" s="22" t="s">
        <v>214</v>
      </c>
      <c r="E51" s="22">
        <v>6629</v>
      </c>
      <c r="F51" s="22">
        <v>7</v>
      </c>
      <c r="H51" s="37">
        <v>150</v>
      </c>
      <c r="I51" s="22" t="s">
        <v>168</v>
      </c>
      <c r="J51" s="22" t="s">
        <v>217</v>
      </c>
      <c r="K51" s="22">
        <v>937</v>
      </c>
      <c r="L51" s="36">
        <f t="shared" si="1"/>
        <v>8</v>
      </c>
    </row>
    <row r="52" spans="2:16" x14ac:dyDescent="0.3">
      <c r="B52" s="22">
        <v>148</v>
      </c>
      <c r="C52" s="22" t="s">
        <v>166</v>
      </c>
      <c r="D52" s="22" t="s">
        <v>215</v>
      </c>
      <c r="E52" s="22">
        <v>646</v>
      </c>
      <c r="F52" s="22">
        <v>9</v>
      </c>
      <c r="H52" s="37">
        <v>130</v>
      </c>
      <c r="I52" s="22" t="s">
        <v>149</v>
      </c>
      <c r="J52" s="22" t="s">
        <v>197</v>
      </c>
      <c r="K52" s="22">
        <v>9</v>
      </c>
      <c r="L52" s="36">
        <f t="shared" si="1"/>
        <v>8</v>
      </c>
    </row>
    <row r="53" spans="2:16" x14ac:dyDescent="0.3">
      <c r="B53" s="22">
        <v>149</v>
      </c>
      <c r="C53" s="22" t="s">
        <v>167</v>
      </c>
      <c r="D53" s="22" t="s">
        <v>216</v>
      </c>
      <c r="E53" s="22">
        <v>86</v>
      </c>
      <c r="F53" s="22">
        <v>4</v>
      </c>
      <c r="H53" s="37">
        <v>132</v>
      </c>
      <c r="I53" s="22" t="s">
        <v>151</v>
      </c>
      <c r="J53" s="22" t="s">
        <v>199</v>
      </c>
      <c r="K53" s="22">
        <v>638</v>
      </c>
      <c r="L53" s="36">
        <f t="shared" si="1"/>
        <v>8</v>
      </c>
    </row>
    <row r="54" spans="2:16" x14ac:dyDescent="0.3">
      <c r="B54" s="22">
        <v>150</v>
      </c>
      <c r="C54" s="22" t="s">
        <v>168</v>
      </c>
      <c r="D54" s="22" t="s">
        <v>217</v>
      </c>
      <c r="E54" s="22">
        <v>937</v>
      </c>
      <c r="F54" s="22">
        <v>8</v>
      </c>
      <c r="H54" s="37">
        <v>131</v>
      </c>
      <c r="I54" s="22" t="s">
        <v>150</v>
      </c>
      <c r="J54" s="22" t="s">
        <v>198</v>
      </c>
      <c r="K54" s="22">
        <v>73</v>
      </c>
      <c r="L54" s="36">
        <f t="shared" si="1"/>
        <v>9</v>
      </c>
      <c r="P54" t="s">
        <v>220</v>
      </c>
    </row>
    <row r="55" spans="2:16" x14ac:dyDescent="0.3">
      <c r="H55" s="37">
        <v>113</v>
      </c>
      <c r="I55" s="22" t="s">
        <v>133</v>
      </c>
      <c r="J55" s="22" t="s">
        <v>181</v>
      </c>
      <c r="K55" s="22">
        <v>773</v>
      </c>
      <c r="L55" s="36">
        <f t="shared" si="1"/>
        <v>4</v>
      </c>
    </row>
    <row r="56" spans="2:16" x14ac:dyDescent="0.3">
      <c r="H56" s="37">
        <v>121</v>
      </c>
      <c r="I56" s="22" t="s">
        <v>141</v>
      </c>
      <c r="J56" s="22" t="s">
        <v>189</v>
      </c>
      <c r="K56" s="22">
        <v>736</v>
      </c>
      <c r="L56" s="36">
        <f t="shared" si="1"/>
        <v>7</v>
      </c>
    </row>
    <row r="57" spans="2:16" x14ac:dyDescent="0.3">
      <c r="H57" s="37">
        <v>139</v>
      </c>
      <c r="I57" s="22" t="s">
        <v>157</v>
      </c>
      <c r="J57" s="22" t="s">
        <v>206</v>
      </c>
      <c r="K57" s="22">
        <v>53</v>
      </c>
      <c r="L57" s="36">
        <f t="shared" si="1"/>
        <v>4</v>
      </c>
    </row>
    <row r="58" spans="2:16" x14ac:dyDescent="0.3">
      <c r="H58" s="37">
        <v>140</v>
      </c>
      <c r="I58" s="22" t="s">
        <v>158</v>
      </c>
      <c r="J58" s="22" t="s">
        <v>207</v>
      </c>
      <c r="K58" s="22">
        <v>47</v>
      </c>
      <c r="L58" s="36">
        <f t="shared" si="1"/>
        <v>3</v>
      </c>
    </row>
    <row r="59" spans="2:16" x14ac:dyDescent="0.3">
      <c r="H59" s="37">
        <v>127</v>
      </c>
      <c r="I59" s="22" t="s">
        <v>146</v>
      </c>
      <c r="J59" s="22" t="s">
        <v>195</v>
      </c>
      <c r="K59" s="22">
        <v>647</v>
      </c>
      <c r="L59" s="36">
        <f t="shared" si="1"/>
        <v>5</v>
      </c>
    </row>
    <row r="60" spans="2:16" x14ac:dyDescent="0.3">
      <c r="H60" s="54">
        <v>136</v>
      </c>
      <c r="I60" s="47" t="s">
        <v>155</v>
      </c>
      <c r="J60" s="47" t="s">
        <v>203</v>
      </c>
      <c r="K60" s="47">
        <v>75077</v>
      </c>
      <c r="L60" s="48">
        <f t="shared" si="1"/>
        <v>7</v>
      </c>
    </row>
    <row r="61" spans="2:16" x14ac:dyDescent="0.3">
      <c r="L61" s="22"/>
    </row>
    <row r="64" spans="2:16" x14ac:dyDescent="0.3">
      <c r="I64" s="104" t="s">
        <v>245</v>
      </c>
      <c r="J64" s="104"/>
    </row>
    <row r="67" spans="6:13" x14ac:dyDescent="0.3">
      <c r="G67" t="s">
        <v>150</v>
      </c>
      <c r="H67">
        <f>MATCH(G67,C5:C54,0)</f>
        <v>31</v>
      </c>
      <c r="J67" t="str">
        <f>INDEX(B5:F54,10,3)</f>
        <v>APPLE</v>
      </c>
    </row>
    <row r="70" spans="6:13" x14ac:dyDescent="0.3">
      <c r="G70" s="62" t="s">
        <v>246</v>
      </c>
    </row>
    <row r="72" spans="6:13" x14ac:dyDescent="0.3">
      <c r="F72" s="52" t="s">
        <v>128</v>
      </c>
      <c r="G72" s="52" t="s">
        <v>71</v>
      </c>
      <c r="H72" s="52" t="s">
        <v>129</v>
      </c>
      <c r="I72" s="52" t="s">
        <v>131</v>
      </c>
      <c r="J72" s="52" t="s">
        <v>130</v>
      </c>
    </row>
    <row r="73" spans="6:13" x14ac:dyDescent="0.3">
      <c r="F73" s="22">
        <v>101</v>
      </c>
      <c r="G73" s="22" t="s">
        <v>87</v>
      </c>
      <c r="H73" s="22" t="s">
        <v>169</v>
      </c>
      <c r="I73" s="22">
        <v>254</v>
      </c>
      <c r="J73" s="22">
        <f t="shared" ref="J73:J92" si="2">VLOOKUP(F73,SAMPLE,5,0)</f>
        <v>2</v>
      </c>
    </row>
    <row r="74" spans="6:13" x14ac:dyDescent="0.3">
      <c r="F74" s="22">
        <v>102</v>
      </c>
      <c r="G74" s="22" t="s">
        <v>104</v>
      </c>
      <c r="H74" s="22" t="s">
        <v>170</v>
      </c>
      <c r="I74" s="22">
        <v>3537</v>
      </c>
      <c r="J74" s="22">
        <f t="shared" si="2"/>
        <v>3</v>
      </c>
      <c r="L74" t="s">
        <v>247</v>
      </c>
      <c r="M74">
        <f>SUMIF(J73:J92,"&lt;0",J73:J92)</f>
        <v>-104</v>
      </c>
    </row>
    <row r="75" spans="6:13" x14ac:dyDescent="0.3">
      <c r="F75" s="22">
        <v>103</v>
      </c>
      <c r="G75" s="22" t="s">
        <v>105</v>
      </c>
      <c r="H75" s="22" t="s">
        <v>171</v>
      </c>
      <c r="I75" s="22">
        <v>647</v>
      </c>
      <c r="J75" s="22">
        <v>-3</v>
      </c>
      <c r="L75" t="s">
        <v>248</v>
      </c>
      <c r="M75">
        <f>SUMIF(J73:J92,"&gt;0",J73:J92)</f>
        <v>124</v>
      </c>
    </row>
    <row r="76" spans="6:13" x14ac:dyDescent="0.3">
      <c r="F76" s="22">
        <v>104</v>
      </c>
      <c r="G76" s="22" t="s">
        <v>106</v>
      </c>
      <c r="H76" s="22" t="s">
        <v>176</v>
      </c>
      <c r="I76" s="22">
        <v>64</v>
      </c>
      <c r="J76" s="22">
        <f t="shared" si="2"/>
        <v>4</v>
      </c>
    </row>
    <row r="77" spans="6:13" x14ac:dyDescent="0.3">
      <c r="F77" s="22">
        <v>105</v>
      </c>
      <c r="G77" s="22" t="s">
        <v>107</v>
      </c>
      <c r="H77" s="22" t="s">
        <v>173</v>
      </c>
      <c r="I77" s="22">
        <v>737</v>
      </c>
      <c r="J77" s="22">
        <f t="shared" si="2"/>
        <v>5</v>
      </c>
    </row>
    <row r="78" spans="6:13" x14ac:dyDescent="0.3">
      <c r="F78" s="22">
        <v>106</v>
      </c>
      <c r="G78" s="22" t="s">
        <v>108</v>
      </c>
      <c r="H78" s="22" t="s">
        <v>174</v>
      </c>
      <c r="I78" s="22">
        <v>637</v>
      </c>
      <c r="J78" s="22">
        <f t="shared" si="2"/>
        <v>6</v>
      </c>
    </row>
    <row r="79" spans="6:13" x14ac:dyDescent="0.3">
      <c r="F79" s="22">
        <v>107</v>
      </c>
      <c r="G79" s="22" t="s">
        <v>109</v>
      </c>
      <c r="H79" s="22" t="s">
        <v>175</v>
      </c>
      <c r="I79" s="22">
        <v>648</v>
      </c>
      <c r="J79" s="22">
        <v>-56</v>
      </c>
    </row>
    <row r="80" spans="6:13" x14ac:dyDescent="0.3">
      <c r="F80" s="22">
        <v>108</v>
      </c>
      <c r="G80" s="22" t="s">
        <v>110</v>
      </c>
      <c r="H80" s="22" t="s">
        <v>176</v>
      </c>
      <c r="I80" s="22">
        <v>647</v>
      </c>
      <c r="J80" s="63">
        <f t="shared" si="2"/>
        <v>8</v>
      </c>
    </row>
    <row r="81" spans="6:12" x14ac:dyDescent="0.3">
      <c r="F81" s="22">
        <v>109</v>
      </c>
      <c r="G81" s="22" t="s">
        <v>114</v>
      </c>
      <c r="H81" s="22" t="s">
        <v>177</v>
      </c>
      <c r="I81" s="22">
        <v>858</v>
      </c>
      <c r="J81" s="22">
        <f t="shared" si="2"/>
        <v>9</v>
      </c>
    </row>
    <row r="82" spans="6:12" x14ac:dyDescent="0.3">
      <c r="F82" s="22">
        <v>110</v>
      </c>
      <c r="G82" s="22" t="s">
        <v>111</v>
      </c>
      <c r="H82" s="22" t="s">
        <v>178</v>
      </c>
      <c r="I82" s="22">
        <v>738</v>
      </c>
      <c r="J82" s="22">
        <f t="shared" si="2"/>
        <v>2</v>
      </c>
    </row>
    <row r="83" spans="6:12" x14ac:dyDescent="0.3">
      <c r="F83" s="22">
        <v>111</v>
      </c>
      <c r="G83" s="22" t="s">
        <v>112</v>
      </c>
      <c r="H83" s="22" t="s">
        <v>179</v>
      </c>
      <c r="I83" s="22">
        <v>637</v>
      </c>
      <c r="J83" s="22">
        <v>45</v>
      </c>
    </row>
    <row r="84" spans="6:12" x14ac:dyDescent="0.3">
      <c r="F84" s="22">
        <v>112</v>
      </c>
      <c r="G84" s="22" t="s">
        <v>132</v>
      </c>
      <c r="H84" s="22" t="s">
        <v>176</v>
      </c>
      <c r="I84" s="22">
        <v>728</v>
      </c>
      <c r="J84" s="22">
        <f t="shared" si="2"/>
        <v>3</v>
      </c>
    </row>
    <row r="85" spans="6:12" x14ac:dyDescent="0.3">
      <c r="F85" s="22">
        <v>113</v>
      </c>
      <c r="G85" s="22" t="s">
        <v>133</v>
      </c>
      <c r="H85" s="22" t="s">
        <v>181</v>
      </c>
      <c r="I85" s="22">
        <v>773</v>
      </c>
      <c r="J85" s="63">
        <f t="shared" si="2"/>
        <v>4</v>
      </c>
    </row>
    <row r="86" spans="6:12" x14ac:dyDescent="0.3">
      <c r="F86" s="22">
        <v>114</v>
      </c>
      <c r="G86" s="22" t="s">
        <v>134</v>
      </c>
      <c r="H86" s="22" t="s">
        <v>182</v>
      </c>
      <c r="I86" s="22">
        <v>7368</v>
      </c>
      <c r="J86" s="22">
        <f t="shared" si="2"/>
        <v>5</v>
      </c>
    </row>
    <row r="87" spans="6:12" x14ac:dyDescent="0.3">
      <c r="F87" s="22">
        <v>115</v>
      </c>
      <c r="G87" s="22" t="s">
        <v>135</v>
      </c>
      <c r="H87" s="22" t="s">
        <v>183</v>
      </c>
      <c r="I87" s="22">
        <v>734</v>
      </c>
      <c r="J87" s="22">
        <f t="shared" si="2"/>
        <v>6</v>
      </c>
      <c r="L87">
        <f>SUMIF(H73:H92,"DOG*",I73:I92)</f>
        <v>2275</v>
      </c>
    </row>
    <row r="88" spans="6:12" x14ac:dyDescent="0.3">
      <c r="F88" s="22">
        <v>116</v>
      </c>
      <c r="G88" s="22" t="s">
        <v>136</v>
      </c>
      <c r="H88" s="22" t="s">
        <v>184</v>
      </c>
      <c r="I88" s="22">
        <v>866</v>
      </c>
      <c r="J88" s="22">
        <v>-45</v>
      </c>
    </row>
    <row r="89" spans="6:12" x14ac:dyDescent="0.3">
      <c r="F89" s="22">
        <v>117</v>
      </c>
      <c r="G89" s="22" t="s">
        <v>137</v>
      </c>
      <c r="H89" s="22" t="s">
        <v>185</v>
      </c>
      <c r="I89" s="22">
        <v>47</v>
      </c>
      <c r="J89" s="63">
        <f t="shared" si="2"/>
        <v>3</v>
      </c>
    </row>
    <row r="90" spans="6:12" x14ac:dyDescent="0.3">
      <c r="F90" s="22">
        <v>118</v>
      </c>
      <c r="G90" s="22" t="s">
        <v>138</v>
      </c>
      <c r="H90" s="22" t="s">
        <v>186</v>
      </c>
      <c r="I90" s="22">
        <v>77</v>
      </c>
      <c r="J90" s="22">
        <f t="shared" si="2"/>
        <v>8</v>
      </c>
    </row>
    <row r="91" spans="6:12" x14ac:dyDescent="0.3">
      <c r="F91" s="22">
        <v>119</v>
      </c>
      <c r="G91" s="22" t="s">
        <v>139</v>
      </c>
      <c r="H91" s="22" t="s">
        <v>187</v>
      </c>
      <c r="I91" s="22">
        <v>737</v>
      </c>
      <c r="J91" s="22">
        <f t="shared" si="2"/>
        <v>5</v>
      </c>
    </row>
    <row r="92" spans="6:12" x14ac:dyDescent="0.3">
      <c r="F92" s="22">
        <v>120</v>
      </c>
      <c r="G92" s="22" t="s">
        <v>140</v>
      </c>
      <c r="H92" s="22" t="s">
        <v>176</v>
      </c>
      <c r="I92" s="22">
        <v>836</v>
      </c>
      <c r="J92" s="22">
        <f t="shared" si="2"/>
        <v>6</v>
      </c>
    </row>
    <row r="93" spans="6:12" x14ac:dyDescent="0.3">
      <c r="F93">
        <f>SUM(F73:F92)</f>
        <v>2210</v>
      </c>
      <c r="I93">
        <f>SUM(I73:I92)</f>
        <v>21570</v>
      </c>
      <c r="J93" s="51">
        <f>SUM(J73:J92)</f>
        <v>20</v>
      </c>
    </row>
    <row r="95" spans="6:12" x14ac:dyDescent="0.3">
      <c r="J95">
        <f>SUM(J80:J89)</f>
        <v>40</v>
      </c>
    </row>
    <row r="98" spans="8:12" x14ac:dyDescent="0.3">
      <c r="J98" s="64" t="s">
        <v>249</v>
      </c>
    </row>
    <row r="100" spans="8:12" x14ac:dyDescent="0.3">
      <c r="H100" s="52" t="s">
        <v>128</v>
      </c>
      <c r="I100" s="52" t="s">
        <v>71</v>
      </c>
      <c r="J100" s="52" t="s">
        <v>129</v>
      </c>
      <c r="K100" s="52" t="s">
        <v>131</v>
      </c>
      <c r="L100" s="52" t="s">
        <v>130</v>
      </c>
    </row>
    <row r="101" spans="8:12" x14ac:dyDescent="0.3">
      <c r="H101" s="22">
        <v>107</v>
      </c>
      <c r="I101" s="22" t="s">
        <v>109</v>
      </c>
      <c r="J101" s="22" t="s">
        <v>175</v>
      </c>
      <c r="K101" s="22">
        <v>648</v>
      </c>
      <c r="L101" s="22">
        <v>-56</v>
      </c>
    </row>
    <row r="102" spans="8:12" x14ac:dyDescent="0.3">
      <c r="H102" s="22">
        <v>106</v>
      </c>
      <c r="I102" s="22" t="s">
        <v>108</v>
      </c>
      <c r="J102" s="22" t="s">
        <v>174</v>
      </c>
      <c r="K102" s="22">
        <v>637</v>
      </c>
      <c r="L102" s="22">
        <f t="shared" ref="L102:L107" si="3">VLOOKUP(H102,SAMPLE,5,0)</f>
        <v>6</v>
      </c>
    </row>
    <row r="103" spans="8:12" x14ac:dyDescent="0.3">
      <c r="H103" s="22">
        <v>102</v>
      </c>
      <c r="I103" s="22" t="s">
        <v>104</v>
      </c>
      <c r="J103" s="22" t="s">
        <v>170</v>
      </c>
      <c r="K103" s="22">
        <v>3537</v>
      </c>
      <c r="L103" s="22">
        <f t="shared" si="3"/>
        <v>3</v>
      </c>
    </row>
    <row r="104" spans="8:12" x14ac:dyDescent="0.3">
      <c r="H104" s="22">
        <v>104</v>
      </c>
      <c r="I104" s="22" t="s">
        <v>106</v>
      </c>
      <c r="J104" s="22" t="s">
        <v>176</v>
      </c>
      <c r="K104" s="22">
        <v>64</v>
      </c>
      <c r="L104" s="22">
        <f t="shared" si="3"/>
        <v>4</v>
      </c>
    </row>
    <row r="105" spans="8:12" x14ac:dyDescent="0.3">
      <c r="H105" s="22">
        <v>114</v>
      </c>
      <c r="I105" s="22" t="s">
        <v>134</v>
      </c>
      <c r="J105" s="22" t="s">
        <v>182</v>
      </c>
      <c r="K105" s="22">
        <v>7368</v>
      </c>
      <c r="L105" s="22">
        <f t="shared" si="3"/>
        <v>5</v>
      </c>
    </row>
    <row r="106" spans="8:12" x14ac:dyDescent="0.3">
      <c r="H106" s="22">
        <v>115</v>
      </c>
      <c r="I106" s="22" t="s">
        <v>135</v>
      </c>
      <c r="J106" s="22" t="s">
        <v>183</v>
      </c>
      <c r="K106" s="22">
        <v>734</v>
      </c>
      <c r="L106" s="22">
        <f t="shared" si="3"/>
        <v>6</v>
      </c>
    </row>
    <row r="107" spans="8:12" x14ac:dyDescent="0.3">
      <c r="H107" s="22">
        <v>112</v>
      </c>
      <c r="I107" s="22" t="s">
        <v>132</v>
      </c>
      <c r="J107" s="22" t="s">
        <v>176</v>
      </c>
      <c r="K107" s="22">
        <v>728</v>
      </c>
      <c r="L107" s="22">
        <f t="shared" si="3"/>
        <v>3</v>
      </c>
    </row>
    <row r="108" spans="8:12" x14ac:dyDescent="0.3">
      <c r="H108" s="22">
        <v>116</v>
      </c>
      <c r="I108" s="22" t="s">
        <v>136</v>
      </c>
      <c r="J108" s="22" t="s">
        <v>184</v>
      </c>
      <c r="K108" s="22">
        <v>866</v>
      </c>
      <c r="L108" s="22">
        <v>-45</v>
      </c>
    </row>
    <row r="109" spans="8:12" x14ac:dyDescent="0.3">
      <c r="H109" s="22">
        <v>118</v>
      </c>
      <c r="I109" s="22" t="s">
        <v>138</v>
      </c>
      <c r="J109" s="22" t="s">
        <v>186</v>
      </c>
      <c r="K109" s="22">
        <v>77</v>
      </c>
      <c r="L109" s="22">
        <f>VLOOKUP(H109,SAMPLE,5,0)</f>
        <v>8</v>
      </c>
    </row>
    <row r="110" spans="8:12" x14ac:dyDescent="0.3">
      <c r="H110" s="22">
        <v>119</v>
      </c>
      <c r="I110" s="22" t="s">
        <v>139</v>
      </c>
      <c r="J110" s="22" t="s">
        <v>187</v>
      </c>
      <c r="K110" s="22">
        <v>737</v>
      </c>
      <c r="L110" s="22">
        <f>VLOOKUP(H110,SAMPLE,5,0)</f>
        <v>5</v>
      </c>
    </row>
    <row r="111" spans="8:12" x14ac:dyDescent="0.3">
      <c r="H111" s="22">
        <v>120</v>
      </c>
      <c r="I111" s="22" t="s">
        <v>140</v>
      </c>
      <c r="J111" s="22" t="s">
        <v>176</v>
      </c>
      <c r="K111" s="22">
        <v>836</v>
      </c>
      <c r="L111" s="22">
        <f>VLOOKUP(H111,SAMPLE,5,0)</f>
        <v>6</v>
      </c>
    </row>
    <row r="112" spans="8:12" x14ac:dyDescent="0.3">
      <c r="H112" s="22">
        <v>103</v>
      </c>
      <c r="I112" s="22" t="s">
        <v>105</v>
      </c>
      <c r="J112" s="22" t="s">
        <v>171</v>
      </c>
      <c r="K112" s="22">
        <v>647</v>
      </c>
      <c r="L112" s="22">
        <v>-3</v>
      </c>
    </row>
    <row r="113" spans="8:12" x14ac:dyDescent="0.3">
      <c r="H113" s="22">
        <v>117</v>
      </c>
      <c r="I113" s="22" t="s">
        <v>137</v>
      </c>
      <c r="J113" s="22" t="s">
        <v>185</v>
      </c>
      <c r="K113" s="22">
        <v>47</v>
      </c>
      <c r="L113" s="22">
        <f>VLOOKUP(H113,SAMPLE,5,0)</f>
        <v>3</v>
      </c>
    </row>
    <row r="114" spans="8:12" x14ac:dyDescent="0.3">
      <c r="H114" s="22">
        <v>111</v>
      </c>
      <c r="I114" s="22" t="s">
        <v>112</v>
      </c>
      <c r="J114" s="22" t="s">
        <v>179</v>
      </c>
      <c r="K114" s="22">
        <v>637</v>
      </c>
      <c r="L114" s="22">
        <v>45</v>
      </c>
    </row>
    <row r="115" spans="8:12" x14ac:dyDescent="0.3">
      <c r="H115" s="22">
        <v>113</v>
      </c>
      <c r="I115" s="22" t="s">
        <v>133</v>
      </c>
      <c r="J115" s="22" t="s">
        <v>181</v>
      </c>
      <c r="K115" s="22">
        <v>773</v>
      </c>
      <c r="L115" s="22">
        <f t="shared" ref="L115:L120" si="4">VLOOKUP(H115,SAMPLE,5,0)</f>
        <v>4</v>
      </c>
    </row>
    <row r="116" spans="8:12" x14ac:dyDescent="0.3">
      <c r="H116" s="22">
        <v>101</v>
      </c>
      <c r="I116" s="22" t="s">
        <v>87</v>
      </c>
      <c r="J116" s="22" t="s">
        <v>169</v>
      </c>
      <c r="K116" s="22">
        <v>254</v>
      </c>
      <c r="L116" s="22">
        <f t="shared" si="4"/>
        <v>2</v>
      </c>
    </row>
    <row r="117" spans="8:12" x14ac:dyDescent="0.3">
      <c r="H117" s="22">
        <v>108</v>
      </c>
      <c r="I117" s="22" t="s">
        <v>110</v>
      </c>
      <c r="J117" s="22" t="s">
        <v>176</v>
      </c>
      <c r="K117" s="22">
        <v>647</v>
      </c>
      <c r="L117" s="22">
        <f t="shared" si="4"/>
        <v>8</v>
      </c>
    </row>
    <row r="118" spans="8:12" x14ac:dyDescent="0.3">
      <c r="H118" s="22">
        <v>110</v>
      </c>
      <c r="I118" s="22" t="s">
        <v>111</v>
      </c>
      <c r="J118" s="22" t="s">
        <v>178</v>
      </c>
      <c r="K118" s="22">
        <v>738</v>
      </c>
      <c r="L118" s="22">
        <f t="shared" si="4"/>
        <v>2</v>
      </c>
    </row>
    <row r="119" spans="8:12" x14ac:dyDescent="0.3">
      <c r="H119" s="22">
        <v>109</v>
      </c>
      <c r="I119" s="22" t="s">
        <v>114</v>
      </c>
      <c r="J119" s="22" t="s">
        <v>177</v>
      </c>
      <c r="K119" s="22">
        <v>858</v>
      </c>
      <c r="L119" s="22">
        <f t="shared" si="4"/>
        <v>9</v>
      </c>
    </row>
    <row r="120" spans="8:12" x14ac:dyDescent="0.3">
      <c r="H120" s="22">
        <v>105</v>
      </c>
      <c r="I120" s="22" t="s">
        <v>107</v>
      </c>
      <c r="J120" s="22" t="s">
        <v>173</v>
      </c>
      <c r="K120" s="22">
        <v>737</v>
      </c>
      <c r="L120" s="22">
        <f t="shared" si="4"/>
        <v>5</v>
      </c>
    </row>
    <row r="121" spans="8:12" x14ac:dyDescent="0.3">
      <c r="H121">
        <f>SUM(H101:H120)</f>
        <v>2210</v>
      </c>
      <c r="K121">
        <f>SUM(K101:K120)</f>
        <v>21570</v>
      </c>
      <c r="L121" s="51">
        <f>SUM(L101:L120)</f>
        <v>20</v>
      </c>
    </row>
  </sheetData>
  <sortState xmlns:xlrd2="http://schemas.microsoft.com/office/spreadsheetml/2017/richdata2" ref="I2:I121">
    <sortCondition descending="1" ref="I100:I121"/>
  </sortState>
  <mergeCells count="2">
    <mergeCell ref="F2:H2"/>
    <mergeCell ref="I64:J64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2121E-1593-430A-B8EE-BA56FA9D880D}">
  <sheetPr>
    <tabColor theme="4" tint="0.39997558519241921"/>
  </sheetPr>
  <dimension ref="A3:R33"/>
  <sheetViews>
    <sheetView topLeftCell="A17" zoomScaleNormal="100" workbookViewId="0">
      <selection activeCell="R33" sqref="R33"/>
    </sheetView>
  </sheetViews>
  <sheetFormatPr defaultRowHeight="14.4" x14ac:dyDescent="0.3"/>
  <cols>
    <col min="8" max="8" width="18.44140625" customWidth="1"/>
    <col min="9" max="9" width="34.77734375" customWidth="1"/>
  </cols>
  <sheetData>
    <row r="3" spans="1:10" ht="18" x14ac:dyDescent="0.35">
      <c r="C3" s="105" t="s">
        <v>222</v>
      </c>
      <c r="D3" s="105"/>
    </row>
    <row r="5" spans="1:10" ht="18" x14ac:dyDescent="0.35">
      <c r="G5" s="102" t="s">
        <v>221</v>
      </c>
      <c r="H5" s="102"/>
      <c r="I5" s="102"/>
      <c r="J5" s="102"/>
    </row>
    <row r="7" spans="1:10" x14ac:dyDescent="0.3">
      <c r="H7" s="58" t="s">
        <v>224</v>
      </c>
      <c r="I7" s="59" t="s">
        <v>225</v>
      </c>
    </row>
    <row r="8" spans="1:10" x14ac:dyDescent="0.3">
      <c r="H8" s="22" t="s">
        <v>223</v>
      </c>
      <c r="I8" s="60">
        <v>0.24305555555555555</v>
      </c>
    </row>
    <row r="9" spans="1:10" x14ac:dyDescent="0.3">
      <c r="H9" s="22" t="s">
        <v>226</v>
      </c>
      <c r="I9" s="61" t="s">
        <v>228</v>
      </c>
    </row>
    <row r="10" spans="1:10" x14ac:dyDescent="0.3">
      <c r="H10" s="22" t="s">
        <v>227</v>
      </c>
      <c r="I10" s="61" t="s">
        <v>229</v>
      </c>
    </row>
    <row r="11" spans="1:10" x14ac:dyDescent="0.3">
      <c r="H11" s="22" t="s">
        <v>231</v>
      </c>
      <c r="I11" s="61" t="s">
        <v>232</v>
      </c>
    </row>
    <row r="12" spans="1:10" x14ac:dyDescent="0.3">
      <c r="H12" s="22" t="s">
        <v>233</v>
      </c>
      <c r="I12" s="61" t="s">
        <v>234</v>
      </c>
    </row>
    <row r="13" spans="1:10" x14ac:dyDescent="0.3">
      <c r="H13" s="22" t="s">
        <v>235</v>
      </c>
      <c r="I13" s="61" t="s">
        <v>236</v>
      </c>
    </row>
    <row r="14" spans="1:10" x14ac:dyDescent="0.3">
      <c r="H14" s="22" t="s">
        <v>230</v>
      </c>
      <c r="I14" s="61" t="s">
        <v>237</v>
      </c>
    </row>
    <row r="15" spans="1:10" x14ac:dyDescent="0.3">
      <c r="A15" t="s">
        <v>220</v>
      </c>
      <c r="H15" s="22" t="s">
        <v>238</v>
      </c>
      <c r="I15" s="61" t="s">
        <v>239</v>
      </c>
    </row>
    <row r="16" spans="1:10" x14ac:dyDescent="0.3">
      <c r="H16" s="22" t="s">
        <v>240</v>
      </c>
      <c r="I16" s="61" t="s">
        <v>243</v>
      </c>
    </row>
    <row r="17" spans="8:9" x14ac:dyDescent="0.3">
      <c r="H17" s="22" t="s">
        <v>241</v>
      </c>
      <c r="I17" s="61" t="s">
        <v>242</v>
      </c>
    </row>
    <row r="18" spans="8:9" ht="15" customHeight="1" x14ac:dyDescent="0.3">
      <c r="H18" s="106" t="s">
        <v>244</v>
      </c>
      <c r="I18" s="107"/>
    </row>
    <row r="33" spans="18:18" x14ac:dyDescent="0.3">
      <c r="R33" t="s">
        <v>287</v>
      </c>
    </row>
  </sheetData>
  <mergeCells count="3">
    <mergeCell ref="G5:J5"/>
    <mergeCell ref="C3:D3"/>
    <mergeCell ref="H18:I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0F63B-691C-4EAF-9B42-BF1FC548BC16}">
  <dimension ref="B1:Z24"/>
  <sheetViews>
    <sheetView workbookViewId="0">
      <selection activeCell="G20" sqref="G20"/>
    </sheetView>
  </sheetViews>
  <sheetFormatPr defaultRowHeight="14.4" x14ac:dyDescent="0.3"/>
  <cols>
    <col min="2" max="2" width="6" customWidth="1"/>
    <col min="3" max="3" width="10.109375" bestFit="1" customWidth="1"/>
    <col min="5" max="5" width="12.44140625" bestFit="1" customWidth="1"/>
    <col min="9" max="10" width="9.5546875" customWidth="1"/>
    <col min="11" max="11" width="13.6640625" bestFit="1" customWidth="1"/>
    <col min="16" max="16" width="11.33203125" bestFit="1" customWidth="1"/>
    <col min="21" max="26" width="11.109375" bestFit="1" customWidth="1"/>
  </cols>
  <sheetData>
    <row r="1" spans="2:26" x14ac:dyDescent="0.3">
      <c r="B1" s="65">
        <v>2024</v>
      </c>
      <c r="E1" s="108" t="s">
        <v>250</v>
      </c>
      <c r="F1" s="108"/>
      <c r="G1" s="108"/>
      <c r="H1" s="108"/>
      <c r="I1" s="108"/>
      <c r="J1" s="108"/>
      <c r="K1" s="108"/>
      <c r="L1" s="108"/>
      <c r="M1" s="108"/>
    </row>
    <row r="2" spans="2:26" x14ac:dyDescent="0.3">
      <c r="E2" t="s">
        <v>253</v>
      </c>
      <c r="J2" t="s">
        <v>259</v>
      </c>
      <c r="K2" t="s">
        <v>254</v>
      </c>
      <c r="P2" t="s">
        <v>255</v>
      </c>
      <c r="U2" t="s">
        <v>256</v>
      </c>
      <c r="Z2" t="s">
        <v>257</v>
      </c>
    </row>
    <row r="3" spans="2:26" x14ac:dyDescent="0.3">
      <c r="B3" s="64" t="s">
        <v>251</v>
      </c>
      <c r="C3" s="64" t="s">
        <v>71</v>
      </c>
      <c r="D3" s="64" t="s">
        <v>252</v>
      </c>
      <c r="E3" s="67">
        <v>45292</v>
      </c>
      <c r="F3" s="67">
        <f>E3+7</f>
        <v>45299</v>
      </c>
      <c r="G3" s="67">
        <f t="shared" ref="G3:I3" si="0">F3+7</f>
        <v>45306</v>
      </c>
      <c r="H3" s="67">
        <f t="shared" si="0"/>
        <v>45313</v>
      </c>
      <c r="I3" s="67">
        <f t="shared" si="0"/>
        <v>45320</v>
      </c>
      <c r="J3" s="67" t="s">
        <v>259</v>
      </c>
      <c r="K3" s="69">
        <v>45292</v>
      </c>
      <c r="L3" s="69">
        <f>K3+7</f>
        <v>45299</v>
      </c>
      <c r="M3" s="69">
        <f t="shared" ref="M3:T3" si="1">L3+7</f>
        <v>45306</v>
      </c>
      <c r="N3" s="69">
        <f t="shared" si="1"/>
        <v>45313</v>
      </c>
      <c r="O3" s="69">
        <f t="shared" si="1"/>
        <v>45320</v>
      </c>
      <c r="P3" s="71">
        <v>45292</v>
      </c>
      <c r="Q3" s="71">
        <f>P3+7</f>
        <v>45299</v>
      </c>
      <c r="R3" s="71">
        <f t="shared" si="1"/>
        <v>45306</v>
      </c>
      <c r="S3" s="71">
        <f t="shared" si="1"/>
        <v>45313</v>
      </c>
      <c r="T3" s="71">
        <f t="shared" si="1"/>
        <v>45320</v>
      </c>
      <c r="U3" s="73">
        <v>45292</v>
      </c>
      <c r="V3" s="73">
        <f>U3+7</f>
        <v>45299</v>
      </c>
      <c r="W3" s="73">
        <f t="shared" ref="W3:Y3" si="2">V3+7</f>
        <v>45306</v>
      </c>
      <c r="X3" s="73">
        <f t="shared" si="2"/>
        <v>45313</v>
      </c>
      <c r="Y3" s="73">
        <f t="shared" si="2"/>
        <v>45320</v>
      </c>
      <c r="Z3" s="75" t="s">
        <v>258</v>
      </c>
    </row>
    <row r="4" spans="2:26" x14ac:dyDescent="0.3">
      <c r="B4">
        <v>1</v>
      </c>
      <c r="C4" s="22" t="s">
        <v>87</v>
      </c>
      <c r="D4" s="66">
        <v>25</v>
      </c>
      <c r="E4" s="68">
        <v>51</v>
      </c>
      <c r="F4" s="68">
        <f>45</f>
        <v>45</v>
      </c>
      <c r="G4" s="68">
        <v>51</v>
      </c>
      <c r="H4" s="68">
        <f>45</f>
        <v>45</v>
      </c>
      <c r="I4" s="68">
        <v>40</v>
      </c>
      <c r="J4" s="68">
        <f>SUM(E4:I4)</f>
        <v>232</v>
      </c>
      <c r="K4" s="70">
        <f>IF(E4&gt;40,E4-40,0)</f>
        <v>11</v>
      </c>
      <c r="L4" s="70">
        <f>IF(F4&gt;40,F4-40,0)</f>
        <v>5</v>
      </c>
      <c r="M4" s="70">
        <f>IF(G4&gt;40,G4-40,0)</f>
        <v>11</v>
      </c>
      <c r="N4" s="70">
        <f>IF(H4&gt;40,H4-40,0)</f>
        <v>5</v>
      </c>
      <c r="O4" s="70">
        <f>IF(I4&gt;40,I4-40,0)</f>
        <v>0</v>
      </c>
      <c r="P4" s="72">
        <f>0.5*$D4*K4</f>
        <v>137.5</v>
      </c>
      <c r="Q4" s="72">
        <f t="shared" ref="Q4:T18" si="3">0.5*$D4*L4</f>
        <v>62.5</v>
      </c>
      <c r="R4" s="72">
        <f t="shared" si="3"/>
        <v>137.5</v>
      </c>
      <c r="S4" s="72">
        <f t="shared" si="3"/>
        <v>62.5</v>
      </c>
      <c r="T4" s="72">
        <f t="shared" si="3"/>
        <v>0</v>
      </c>
      <c r="U4" s="74">
        <f>SUM($D4*E4+P4)</f>
        <v>1412.5</v>
      </c>
      <c r="V4" s="74">
        <f>SUM($D4*F4+Q4)</f>
        <v>1187.5</v>
      </c>
      <c r="W4" s="74">
        <f>SUM($D4*G4+R4)</f>
        <v>1412.5</v>
      </c>
      <c r="X4" s="74">
        <f>SUM($D4*H4+S4)</f>
        <v>1187.5</v>
      </c>
      <c r="Y4" s="74">
        <f>SUM($D4*I4+T4)</f>
        <v>1000</v>
      </c>
      <c r="Z4" s="76">
        <f>SUM(U4:Y4)</f>
        <v>6200</v>
      </c>
    </row>
    <row r="5" spans="2:26" x14ac:dyDescent="0.3">
      <c r="B5">
        <v>2</v>
      </c>
      <c r="C5" s="22" t="s">
        <v>104</v>
      </c>
      <c r="D5" s="66">
        <v>22</v>
      </c>
      <c r="E5" s="68">
        <v>45</v>
      </c>
      <c r="F5" s="68">
        <v>47</v>
      </c>
      <c r="G5" s="68">
        <v>45</v>
      </c>
      <c r="H5" s="68">
        <v>47</v>
      </c>
      <c r="I5" s="68">
        <v>35</v>
      </c>
      <c r="J5" s="68">
        <f t="shared" ref="J5:J18" si="4">SUM(E5:I5)</f>
        <v>219</v>
      </c>
      <c r="K5" s="70">
        <f t="shared" ref="K5:K18" si="5">IF(E5&gt;40,E5-40,0)</f>
        <v>5</v>
      </c>
      <c r="L5" s="70">
        <f t="shared" ref="L5:L18" si="6">IF(F5&gt;40,F5-40,0)</f>
        <v>7</v>
      </c>
      <c r="M5" s="70">
        <f t="shared" ref="M5:M18" si="7">IF(G5&gt;40,G5-40,0)</f>
        <v>5</v>
      </c>
      <c r="N5" s="70">
        <f t="shared" ref="N5:N18" si="8">IF(H5&gt;40,H5-40,0)</f>
        <v>7</v>
      </c>
      <c r="O5" s="70">
        <f t="shared" ref="O5:O18" si="9">IF(I5&gt;40,I5-40,0)</f>
        <v>0</v>
      </c>
      <c r="P5" s="72">
        <f t="shared" ref="P5:P18" si="10">0.5*$D5*K5</f>
        <v>55</v>
      </c>
      <c r="Q5" s="72">
        <f t="shared" si="3"/>
        <v>77</v>
      </c>
      <c r="R5" s="72">
        <f t="shared" si="3"/>
        <v>55</v>
      </c>
      <c r="S5" s="72">
        <f t="shared" si="3"/>
        <v>77</v>
      </c>
      <c r="T5" s="72">
        <f t="shared" si="3"/>
        <v>0</v>
      </c>
      <c r="U5" s="74">
        <f t="shared" ref="U5:U18" si="11">SUM($D5*E5+P5)</f>
        <v>1045</v>
      </c>
      <c r="V5" s="74">
        <f t="shared" ref="V5:V18" si="12">SUM($D5*F5+Q5)</f>
        <v>1111</v>
      </c>
      <c r="W5" s="74">
        <f t="shared" ref="W5:W18" si="13">SUM($D5*G5+R5)</f>
        <v>1045</v>
      </c>
      <c r="X5" s="74">
        <f t="shared" ref="X5:X18" si="14">SUM($D5*H5+S5)</f>
        <v>1111</v>
      </c>
      <c r="Y5" s="74">
        <f t="shared" ref="Y5:Y18" si="15">SUM($D5*I5+T5)</f>
        <v>770</v>
      </c>
      <c r="Z5" s="76">
        <f t="shared" ref="Z5:Z18" si="16">SUM(U5:Y5)</f>
        <v>5082</v>
      </c>
    </row>
    <row r="6" spans="2:26" x14ac:dyDescent="0.3">
      <c r="B6">
        <v>3</v>
      </c>
      <c r="C6" s="22" t="s">
        <v>105</v>
      </c>
      <c r="D6" s="66">
        <v>21</v>
      </c>
      <c r="E6" s="68">
        <v>40</v>
      </c>
      <c r="F6" s="68">
        <v>35</v>
      </c>
      <c r="G6" s="68">
        <v>40</v>
      </c>
      <c r="H6" s="68">
        <v>35</v>
      </c>
      <c r="I6" s="68">
        <v>46</v>
      </c>
      <c r="J6" s="68">
        <f t="shared" si="4"/>
        <v>196</v>
      </c>
      <c r="K6" s="70">
        <f t="shared" si="5"/>
        <v>0</v>
      </c>
      <c r="L6" s="70">
        <f t="shared" si="6"/>
        <v>0</v>
      </c>
      <c r="M6" s="70">
        <f t="shared" si="7"/>
        <v>0</v>
      </c>
      <c r="N6" s="70">
        <f t="shared" si="8"/>
        <v>0</v>
      </c>
      <c r="O6" s="70">
        <f t="shared" si="9"/>
        <v>6</v>
      </c>
      <c r="P6" s="72">
        <f t="shared" si="10"/>
        <v>0</v>
      </c>
      <c r="Q6" s="72">
        <f t="shared" si="3"/>
        <v>0</v>
      </c>
      <c r="R6" s="72">
        <f t="shared" si="3"/>
        <v>0</v>
      </c>
      <c r="S6" s="72">
        <f t="shared" si="3"/>
        <v>0</v>
      </c>
      <c r="T6" s="72">
        <f t="shared" si="3"/>
        <v>63</v>
      </c>
      <c r="U6" s="74">
        <f t="shared" si="11"/>
        <v>840</v>
      </c>
      <c r="V6" s="74">
        <f t="shared" si="12"/>
        <v>735</v>
      </c>
      <c r="W6" s="74">
        <f t="shared" si="13"/>
        <v>840</v>
      </c>
      <c r="X6" s="74">
        <f t="shared" si="14"/>
        <v>735</v>
      </c>
      <c r="Y6" s="74">
        <f t="shared" si="15"/>
        <v>1029</v>
      </c>
      <c r="Z6" s="76">
        <f t="shared" si="16"/>
        <v>4179</v>
      </c>
    </row>
    <row r="7" spans="2:26" x14ac:dyDescent="0.3">
      <c r="B7">
        <v>4</v>
      </c>
      <c r="C7" s="22" t="s">
        <v>106</v>
      </c>
      <c r="D7" s="66">
        <v>24</v>
      </c>
      <c r="E7" s="68">
        <v>39</v>
      </c>
      <c r="F7" s="68">
        <v>45</v>
      </c>
      <c r="G7" s="68">
        <v>39</v>
      </c>
      <c r="H7" s="68">
        <v>45</v>
      </c>
      <c r="I7" s="68">
        <v>45</v>
      </c>
      <c r="J7" s="68">
        <f t="shared" si="4"/>
        <v>213</v>
      </c>
      <c r="K7" s="70">
        <f t="shared" si="5"/>
        <v>0</v>
      </c>
      <c r="L7" s="70">
        <f t="shared" si="6"/>
        <v>5</v>
      </c>
      <c r="M7" s="70">
        <f t="shared" si="7"/>
        <v>0</v>
      </c>
      <c r="N7" s="70">
        <f t="shared" si="8"/>
        <v>5</v>
      </c>
      <c r="O7" s="70">
        <f t="shared" si="9"/>
        <v>5</v>
      </c>
      <c r="P7" s="72">
        <f t="shared" si="10"/>
        <v>0</v>
      </c>
      <c r="Q7" s="72">
        <f t="shared" si="3"/>
        <v>60</v>
      </c>
      <c r="R7" s="72">
        <f t="shared" si="3"/>
        <v>0</v>
      </c>
      <c r="S7" s="72">
        <f t="shared" si="3"/>
        <v>60</v>
      </c>
      <c r="T7" s="72">
        <f t="shared" si="3"/>
        <v>60</v>
      </c>
      <c r="U7" s="74">
        <f t="shared" si="11"/>
        <v>936</v>
      </c>
      <c r="V7" s="74">
        <f t="shared" si="12"/>
        <v>1140</v>
      </c>
      <c r="W7" s="74">
        <f t="shared" si="13"/>
        <v>936</v>
      </c>
      <c r="X7" s="74">
        <f t="shared" si="14"/>
        <v>1140</v>
      </c>
      <c r="Y7" s="74">
        <f t="shared" si="15"/>
        <v>1140</v>
      </c>
      <c r="Z7" s="76">
        <f t="shared" si="16"/>
        <v>5292</v>
      </c>
    </row>
    <row r="8" spans="2:26" x14ac:dyDescent="0.3">
      <c r="B8">
        <v>5</v>
      </c>
      <c r="C8" s="22" t="s">
        <v>107</v>
      </c>
      <c r="D8" s="66">
        <v>17</v>
      </c>
      <c r="E8" s="68">
        <v>40</v>
      </c>
      <c r="F8" s="68">
        <v>29</v>
      </c>
      <c r="G8" s="68">
        <v>40</v>
      </c>
      <c r="H8" s="68">
        <v>29</v>
      </c>
      <c r="I8" s="68">
        <v>40</v>
      </c>
      <c r="J8" s="68">
        <f t="shared" si="4"/>
        <v>178</v>
      </c>
      <c r="K8" s="70">
        <f t="shared" si="5"/>
        <v>0</v>
      </c>
      <c r="L8" s="70">
        <f t="shared" si="6"/>
        <v>0</v>
      </c>
      <c r="M8" s="70">
        <f t="shared" si="7"/>
        <v>0</v>
      </c>
      <c r="N8" s="70">
        <f t="shared" si="8"/>
        <v>0</v>
      </c>
      <c r="O8" s="70">
        <f t="shared" si="9"/>
        <v>0</v>
      </c>
      <c r="P8" s="72">
        <f t="shared" si="10"/>
        <v>0</v>
      </c>
      <c r="Q8" s="72">
        <f t="shared" si="3"/>
        <v>0</v>
      </c>
      <c r="R8" s="72">
        <f t="shared" si="3"/>
        <v>0</v>
      </c>
      <c r="S8" s="72">
        <f t="shared" si="3"/>
        <v>0</v>
      </c>
      <c r="T8" s="72">
        <f t="shared" si="3"/>
        <v>0</v>
      </c>
      <c r="U8" s="74">
        <f t="shared" si="11"/>
        <v>680</v>
      </c>
      <c r="V8" s="74">
        <f t="shared" si="12"/>
        <v>493</v>
      </c>
      <c r="W8" s="74">
        <f t="shared" si="13"/>
        <v>680</v>
      </c>
      <c r="X8" s="74">
        <f t="shared" si="14"/>
        <v>493</v>
      </c>
      <c r="Y8" s="74">
        <f t="shared" si="15"/>
        <v>680</v>
      </c>
      <c r="Z8" s="76">
        <f t="shared" si="16"/>
        <v>3026</v>
      </c>
    </row>
    <row r="9" spans="2:26" x14ac:dyDescent="0.3">
      <c r="B9">
        <v>6</v>
      </c>
      <c r="C9" s="22" t="s">
        <v>108</v>
      </c>
      <c r="D9" s="66">
        <v>9</v>
      </c>
      <c r="E9" s="68">
        <v>40</v>
      </c>
      <c r="F9" s="68">
        <v>40</v>
      </c>
      <c r="G9" s="68">
        <v>40</v>
      </c>
      <c r="H9" s="68">
        <v>40</v>
      </c>
      <c r="I9" s="68">
        <v>40</v>
      </c>
      <c r="J9" s="68">
        <f t="shared" si="4"/>
        <v>200</v>
      </c>
      <c r="K9" s="70">
        <f t="shared" si="5"/>
        <v>0</v>
      </c>
      <c r="L9" s="70">
        <f t="shared" si="6"/>
        <v>0</v>
      </c>
      <c r="M9" s="70">
        <f t="shared" si="7"/>
        <v>0</v>
      </c>
      <c r="N9" s="70">
        <f t="shared" si="8"/>
        <v>0</v>
      </c>
      <c r="O9" s="70">
        <f t="shared" si="9"/>
        <v>0</v>
      </c>
      <c r="P9" s="72">
        <f t="shared" si="10"/>
        <v>0</v>
      </c>
      <c r="Q9" s="72">
        <f t="shared" si="3"/>
        <v>0</v>
      </c>
      <c r="R9" s="72">
        <f t="shared" si="3"/>
        <v>0</v>
      </c>
      <c r="S9" s="72">
        <f t="shared" si="3"/>
        <v>0</v>
      </c>
      <c r="T9" s="72">
        <f t="shared" si="3"/>
        <v>0</v>
      </c>
      <c r="U9" s="74">
        <f t="shared" si="11"/>
        <v>360</v>
      </c>
      <c r="V9" s="74">
        <f t="shared" si="12"/>
        <v>360</v>
      </c>
      <c r="W9" s="74">
        <f t="shared" si="13"/>
        <v>360</v>
      </c>
      <c r="X9" s="74">
        <f t="shared" si="14"/>
        <v>360</v>
      </c>
      <c r="Y9" s="74">
        <f t="shared" si="15"/>
        <v>360</v>
      </c>
      <c r="Z9" s="76">
        <f t="shared" si="16"/>
        <v>1800</v>
      </c>
    </row>
    <row r="10" spans="2:26" x14ac:dyDescent="0.3">
      <c r="B10">
        <v>7</v>
      </c>
      <c r="C10" s="22" t="s">
        <v>109</v>
      </c>
      <c r="D10" s="66">
        <v>5</v>
      </c>
      <c r="E10" s="68">
        <v>38</v>
      </c>
      <c r="F10" s="68">
        <v>40</v>
      </c>
      <c r="G10" s="68">
        <v>38</v>
      </c>
      <c r="H10" s="68">
        <v>40</v>
      </c>
      <c r="I10" s="68">
        <v>35</v>
      </c>
      <c r="J10" s="68">
        <f t="shared" si="4"/>
        <v>191</v>
      </c>
      <c r="K10" s="70">
        <f t="shared" si="5"/>
        <v>0</v>
      </c>
      <c r="L10" s="70">
        <f t="shared" si="6"/>
        <v>0</v>
      </c>
      <c r="M10" s="70">
        <f t="shared" si="7"/>
        <v>0</v>
      </c>
      <c r="N10" s="70">
        <f t="shared" si="8"/>
        <v>0</v>
      </c>
      <c r="O10" s="70">
        <f t="shared" si="9"/>
        <v>0</v>
      </c>
      <c r="P10" s="72">
        <f t="shared" si="10"/>
        <v>0</v>
      </c>
      <c r="Q10" s="72">
        <f t="shared" si="3"/>
        <v>0</v>
      </c>
      <c r="R10" s="72">
        <f t="shared" si="3"/>
        <v>0</v>
      </c>
      <c r="S10" s="72">
        <f t="shared" si="3"/>
        <v>0</v>
      </c>
      <c r="T10" s="72">
        <f t="shared" si="3"/>
        <v>0</v>
      </c>
      <c r="U10" s="74">
        <f t="shared" si="11"/>
        <v>190</v>
      </c>
      <c r="V10" s="74">
        <f t="shared" si="12"/>
        <v>200</v>
      </c>
      <c r="W10" s="74">
        <f t="shared" si="13"/>
        <v>190</v>
      </c>
      <c r="X10" s="74">
        <f t="shared" si="14"/>
        <v>200</v>
      </c>
      <c r="Y10" s="74">
        <f t="shared" si="15"/>
        <v>175</v>
      </c>
      <c r="Z10" s="76">
        <f t="shared" si="16"/>
        <v>955</v>
      </c>
    </row>
    <row r="11" spans="2:26" x14ac:dyDescent="0.3">
      <c r="B11">
        <v>8</v>
      </c>
      <c r="C11" s="22" t="s">
        <v>110</v>
      </c>
      <c r="D11" s="66">
        <v>14</v>
      </c>
      <c r="E11" s="68">
        <v>35</v>
      </c>
      <c r="F11" s="68">
        <v>45</v>
      </c>
      <c r="G11" s="68">
        <v>35</v>
      </c>
      <c r="H11" s="68">
        <v>45</v>
      </c>
      <c r="I11" s="68">
        <v>36</v>
      </c>
      <c r="J11" s="68">
        <f t="shared" si="4"/>
        <v>196</v>
      </c>
      <c r="K11" s="70">
        <f t="shared" si="5"/>
        <v>0</v>
      </c>
      <c r="L11" s="70">
        <f t="shared" si="6"/>
        <v>5</v>
      </c>
      <c r="M11" s="70">
        <f t="shared" si="7"/>
        <v>0</v>
      </c>
      <c r="N11" s="70">
        <f t="shared" si="8"/>
        <v>5</v>
      </c>
      <c r="O11" s="70">
        <f t="shared" si="9"/>
        <v>0</v>
      </c>
      <c r="P11" s="72">
        <f t="shared" si="10"/>
        <v>0</v>
      </c>
      <c r="Q11" s="72">
        <f t="shared" si="3"/>
        <v>35</v>
      </c>
      <c r="R11" s="72">
        <f t="shared" si="3"/>
        <v>0</v>
      </c>
      <c r="S11" s="72">
        <f t="shared" si="3"/>
        <v>35</v>
      </c>
      <c r="T11" s="72">
        <f t="shared" si="3"/>
        <v>0</v>
      </c>
      <c r="U11" s="74">
        <f t="shared" si="11"/>
        <v>490</v>
      </c>
      <c r="V11" s="74">
        <f t="shared" si="12"/>
        <v>665</v>
      </c>
      <c r="W11" s="74">
        <f t="shared" si="13"/>
        <v>490</v>
      </c>
      <c r="X11" s="74">
        <f t="shared" si="14"/>
        <v>665</v>
      </c>
      <c r="Y11" s="74">
        <f t="shared" si="15"/>
        <v>504</v>
      </c>
      <c r="Z11" s="76">
        <f t="shared" si="16"/>
        <v>2814</v>
      </c>
    </row>
    <row r="12" spans="2:26" x14ac:dyDescent="0.3">
      <c r="B12">
        <v>9</v>
      </c>
      <c r="C12" s="22" t="s">
        <v>114</v>
      </c>
      <c r="D12" s="66">
        <v>16</v>
      </c>
      <c r="E12" s="68">
        <v>27</v>
      </c>
      <c r="F12" s="68">
        <v>28</v>
      </c>
      <c r="G12" s="68">
        <v>27</v>
      </c>
      <c r="H12" s="68">
        <v>28</v>
      </c>
      <c r="I12" s="68">
        <v>47</v>
      </c>
      <c r="J12" s="68">
        <f t="shared" si="4"/>
        <v>157</v>
      </c>
      <c r="K12" s="70">
        <f t="shared" si="5"/>
        <v>0</v>
      </c>
      <c r="L12" s="70">
        <f t="shared" si="6"/>
        <v>0</v>
      </c>
      <c r="M12" s="70">
        <f t="shared" si="7"/>
        <v>0</v>
      </c>
      <c r="N12" s="70">
        <f t="shared" si="8"/>
        <v>0</v>
      </c>
      <c r="O12" s="70">
        <f t="shared" si="9"/>
        <v>7</v>
      </c>
      <c r="P12" s="72">
        <f t="shared" si="10"/>
        <v>0</v>
      </c>
      <c r="Q12" s="72">
        <f t="shared" si="3"/>
        <v>0</v>
      </c>
      <c r="R12" s="72">
        <f t="shared" si="3"/>
        <v>0</v>
      </c>
      <c r="S12" s="72">
        <f t="shared" si="3"/>
        <v>0</v>
      </c>
      <c r="T12" s="72">
        <f>0.5*$D12*O12</f>
        <v>56</v>
      </c>
      <c r="U12" s="74">
        <f t="shared" si="11"/>
        <v>432</v>
      </c>
      <c r="V12" s="74">
        <f t="shared" si="12"/>
        <v>448</v>
      </c>
      <c r="W12" s="74">
        <f t="shared" si="13"/>
        <v>432</v>
      </c>
      <c r="X12" s="74">
        <f t="shared" si="14"/>
        <v>448</v>
      </c>
      <c r="Y12" s="74">
        <f t="shared" si="15"/>
        <v>808</v>
      </c>
      <c r="Z12" s="76">
        <f t="shared" si="16"/>
        <v>2568</v>
      </c>
    </row>
    <row r="13" spans="2:26" x14ac:dyDescent="0.3">
      <c r="B13">
        <v>10</v>
      </c>
      <c r="C13" s="22" t="s">
        <v>111</v>
      </c>
      <c r="D13" s="66">
        <v>18</v>
      </c>
      <c r="E13" s="68">
        <v>46</v>
      </c>
      <c r="F13" s="68">
        <v>50</v>
      </c>
      <c r="G13" s="68">
        <v>46</v>
      </c>
      <c r="H13" s="68">
        <v>50</v>
      </c>
      <c r="I13" s="68">
        <v>40</v>
      </c>
      <c r="J13" s="68">
        <f t="shared" si="4"/>
        <v>232</v>
      </c>
      <c r="K13" s="70">
        <f t="shared" si="5"/>
        <v>6</v>
      </c>
      <c r="L13" s="70">
        <f t="shared" si="6"/>
        <v>10</v>
      </c>
      <c r="M13" s="70">
        <f t="shared" si="7"/>
        <v>6</v>
      </c>
      <c r="N13" s="70">
        <f t="shared" si="8"/>
        <v>10</v>
      </c>
      <c r="O13" s="70">
        <f t="shared" si="9"/>
        <v>0</v>
      </c>
      <c r="P13" s="72">
        <f t="shared" si="10"/>
        <v>54</v>
      </c>
      <c r="Q13" s="72">
        <f t="shared" si="3"/>
        <v>90</v>
      </c>
      <c r="R13" s="72">
        <f t="shared" si="3"/>
        <v>54</v>
      </c>
      <c r="S13" s="72">
        <f t="shared" si="3"/>
        <v>90</v>
      </c>
      <c r="T13" s="72">
        <f t="shared" si="3"/>
        <v>0</v>
      </c>
      <c r="U13" s="74">
        <f t="shared" si="11"/>
        <v>882</v>
      </c>
      <c r="V13" s="74">
        <f t="shared" si="12"/>
        <v>990</v>
      </c>
      <c r="W13" s="74">
        <f t="shared" si="13"/>
        <v>882</v>
      </c>
      <c r="X13" s="74">
        <f t="shared" si="14"/>
        <v>990</v>
      </c>
      <c r="Y13" s="74">
        <f t="shared" si="15"/>
        <v>720</v>
      </c>
      <c r="Z13" s="76">
        <f t="shared" si="16"/>
        <v>4464</v>
      </c>
    </row>
    <row r="14" spans="2:26" x14ac:dyDescent="0.3">
      <c r="B14">
        <v>11</v>
      </c>
      <c r="C14" s="22" t="s">
        <v>112</v>
      </c>
      <c r="D14" s="66">
        <v>12</v>
      </c>
      <c r="E14" s="68">
        <v>42</v>
      </c>
      <c r="F14" s="68">
        <v>42</v>
      </c>
      <c r="G14" s="68">
        <v>42</v>
      </c>
      <c r="H14" s="68">
        <v>42</v>
      </c>
      <c r="I14" s="68">
        <v>40</v>
      </c>
      <c r="J14" s="68">
        <f t="shared" si="4"/>
        <v>208</v>
      </c>
      <c r="K14" s="70">
        <f t="shared" si="5"/>
        <v>2</v>
      </c>
      <c r="L14" s="70">
        <f t="shared" si="6"/>
        <v>2</v>
      </c>
      <c r="M14" s="70">
        <f t="shared" si="7"/>
        <v>2</v>
      </c>
      <c r="N14" s="70">
        <f t="shared" si="8"/>
        <v>2</v>
      </c>
      <c r="O14" s="70">
        <f t="shared" si="9"/>
        <v>0</v>
      </c>
      <c r="P14" s="72">
        <f t="shared" si="10"/>
        <v>12</v>
      </c>
      <c r="Q14" s="72">
        <f t="shared" si="3"/>
        <v>12</v>
      </c>
      <c r="R14" s="72">
        <f t="shared" si="3"/>
        <v>12</v>
      </c>
      <c r="S14" s="72">
        <f t="shared" si="3"/>
        <v>12</v>
      </c>
      <c r="T14" s="72">
        <f t="shared" si="3"/>
        <v>0</v>
      </c>
      <c r="U14" s="74">
        <f t="shared" si="11"/>
        <v>516</v>
      </c>
      <c r="V14" s="74">
        <f t="shared" si="12"/>
        <v>516</v>
      </c>
      <c r="W14" s="74">
        <f t="shared" si="13"/>
        <v>516</v>
      </c>
      <c r="X14" s="74">
        <f t="shared" si="14"/>
        <v>516</v>
      </c>
      <c r="Y14" s="74">
        <f t="shared" si="15"/>
        <v>480</v>
      </c>
      <c r="Z14" s="76">
        <f t="shared" si="16"/>
        <v>2544</v>
      </c>
    </row>
    <row r="15" spans="2:26" x14ac:dyDescent="0.3">
      <c r="B15">
        <v>12</v>
      </c>
      <c r="C15" s="22" t="s">
        <v>132</v>
      </c>
      <c r="D15" s="66">
        <v>11</v>
      </c>
      <c r="E15" s="68">
        <v>38</v>
      </c>
      <c r="F15" s="68">
        <v>40</v>
      </c>
      <c r="G15" s="68">
        <v>38</v>
      </c>
      <c r="H15" s="68">
        <v>40</v>
      </c>
      <c r="I15" s="68">
        <v>39</v>
      </c>
      <c r="J15" s="68">
        <f t="shared" si="4"/>
        <v>195</v>
      </c>
      <c r="K15" s="70">
        <f t="shared" si="5"/>
        <v>0</v>
      </c>
      <c r="L15" s="70">
        <f t="shared" si="6"/>
        <v>0</v>
      </c>
      <c r="M15" s="70">
        <f t="shared" si="7"/>
        <v>0</v>
      </c>
      <c r="N15" s="70">
        <f t="shared" si="8"/>
        <v>0</v>
      </c>
      <c r="O15" s="70">
        <f t="shared" si="9"/>
        <v>0</v>
      </c>
      <c r="P15" s="72">
        <f t="shared" si="10"/>
        <v>0</v>
      </c>
      <c r="Q15" s="72">
        <f t="shared" si="3"/>
        <v>0</v>
      </c>
      <c r="R15" s="72">
        <f t="shared" si="3"/>
        <v>0</v>
      </c>
      <c r="S15" s="72">
        <f t="shared" si="3"/>
        <v>0</v>
      </c>
      <c r="T15" s="72">
        <f t="shared" si="3"/>
        <v>0</v>
      </c>
      <c r="U15" s="74">
        <f t="shared" si="11"/>
        <v>418</v>
      </c>
      <c r="V15" s="74">
        <f t="shared" si="12"/>
        <v>440</v>
      </c>
      <c r="W15" s="74">
        <f t="shared" si="13"/>
        <v>418</v>
      </c>
      <c r="X15" s="74">
        <f t="shared" si="14"/>
        <v>440</v>
      </c>
      <c r="Y15" s="74">
        <f t="shared" si="15"/>
        <v>429</v>
      </c>
      <c r="Z15" s="76">
        <f t="shared" si="16"/>
        <v>2145</v>
      </c>
    </row>
    <row r="16" spans="2:26" x14ac:dyDescent="0.3">
      <c r="B16">
        <v>13</v>
      </c>
      <c r="C16" s="22" t="s">
        <v>133</v>
      </c>
      <c r="D16" s="66">
        <v>20</v>
      </c>
      <c r="E16" s="68">
        <v>43</v>
      </c>
      <c r="F16" s="68">
        <v>40</v>
      </c>
      <c r="G16" s="68">
        <v>43</v>
      </c>
      <c r="H16" s="68">
        <v>40</v>
      </c>
      <c r="I16" s="68">
        <v>36</v>
      </c>
      <c r="J16" s="68">
        <f t="shared" si="4"/>
        <v>202</v>
      </c>
      <c r="K16" s="70">
        <f t="shared" si="5"/>
        <v>3</v>
      </c>
      <c r="L16" s="70">
        <f t="shared" si="6"/>
        <v>0</v>
      </c>
      <c r="M16" s="70">
        <f t="shared" si="7"/>
        <v>3</v>
      </c>
      <c r="N16" s="70">
        <f t="shared" si="8"/>
        <v>0</v>
      </c>
      <c r="O16" s="70">
        <f t="shared" si="9"/>
        <v>0</v>
      </c>
      <c r="P16" s="72">
        <f t="shared" si="10"/>
        <v>30</v>
      </c>
      <c r="Q16" s="72">
        <f t="shared" si="3"/>
        <v>0</v>
      </c>
      <c r="R16" s="72">
        <f t="shared" si="3"/>
        <v>30</v>
      </c>
      <c r="S16" s="72">
        <f t="shared" si="3"/>
        <v>0</v>
      </c>
      <c r="T16" s="72">
        <f t="shared" si="3"/>
        <v>0</v>
      </c>
      <c r="U16" s="74">
        <f t="shared" si="11"/>
        <v>890</v>
      </c>
      <c r="V16" s="74">
        <f t="shared" si="12"/>
        <v>800</v>
      </c>
      <c r="W16" s="74">
        <f t="shared" si="13"/>
        <v>890</v>
      </c>
      <c r="X16" s="74">
        <f t="shared" si="14"/>
        <v>800</v>
      </c>
      <c r="Y16" s="74">
        <f t="shared" si="15"/>
        <v>720</v>
      </c>
      <c r="Z16" s="76">
        <f t="shared" si="16"/>
        <v>4100</v>
      </c>
    </row>
    <row r="17" spans="2:26" x14ac:dyDescent="0.3">
      <c r="B17">
        <v>14</v>
      </c>
      <c r="C17" s="22" t="s">
        <v>140</v>
      </c>
      <c r="D17" s="66">
        <v>22</v>
      </c>
      <c r="E17" s="68">
        <v>47</v>
      </c>
      <c r="F17" s="68">
        <v>39</v>
      </c>
      <c r="G17" s="68">
        <v>47</v>
      </c>
      <c r="H17" s="68">
        <v>39</v>
      </c>
      <c r="I17" s="68">
        <v>35</v>
      </c>
      <c r="J17" s="68">
        <f t="shared" si="4"/>
        <v>207</v>
      </c>
      <c r="K17" s="70">
        <f t="shared" si="5"/>
        <v>7</v>
      </c>
      <c r="L17" s="70">
        <f t="shared" si="6"/>
        <v>0</v>
      </c>
      <c r="M17" s="70">
        <f t="shared" si="7"/>
        <v>7</v>
      </c>
      <c r="N17" s="70">
        <f t="shared" si="8"/>
        <v>0</v>
      </c>
      <c r="O17" s="70">
        <f t="shared" si="9"/>
        <v>0</v>
      </c>
      <c r="P17" s="72">
        <f t="shared" si="10"/>
        <v>77</v>
      </c>
      <c r="Q17" s="72">
        <f t="shared" si="3"/>
        <v>0</v>
      </c>
      <c r="R17" s="72">
        <f t="shared" si="3"/>
        <v>77</v>
      </c>
      <c r="S17" s="72">
        <f t="shared" si="3"/>
        <v>0</v>
      </c>
      <c r="T17" s="72">
        <f t="shared" si="3"/>
        <v>0</v>
      </c>
      <c r="U17" s="74">
        <f t="shared" si="11"/>
        <v>1111</v>
      </c>
      <c r="V17" s="74">
        <f t="shared" si="12"/>
        <v>858</v>
      </c>
      <c r="W17" s="74">
        <f t="shared" si="13"/>
        <v>1111</v>
      </c>
      <c r="X17" s="74">
        <f t="shared" si="14"/>
        <v>858</v>
      </c>
      <c r="Y17" s="74">
        <f t="shared" si="15"/>
        <v>770</v>
      </c>
      <c r="Z17" s="76">
        <f t="shared" si="16"/>
        <v>4708</v>
      </c>
    </row>
    <row r="18" spans="2:26" x14ac:dyDescent="0.3">
      <c r="B18">
        <v>15</v>
      </c>
      <c r="C18" s="22" t="s">
        <v>135</v>
      </c>
      <c r="D18" s="66">
        <v>15</v>
      </c>
      <c r="E18" s="68">
        <v>40</v>
      </c>
      <c r="F18" s="68">
        <v>39</v>
      </c>
      <c r="G18" s="68">
        <v>40</v>
      </c>
      <c r="H18" s="68">
        <v>39</v>
      </c>
      <c r="I18" s="68">
        <v>40</v>
      </c>
      <c r="J18" s="68">
        <f t="shared" si="4"/>
        <v>198</v>
      </c>
      <c r="K18" s="70">
        <f t="shared" si="5"/>
        <v>0</v>
      </c>
      <c r="L18" s="70">
        <f t="shared" si="6"/>
        <v>0</v>
      </c>
      <c r="M18" s="70">
        <f t="shared" si="7"/>
        <v>0</v>
      </c>
      <c r="N18" s="70">
        <f t="shared" si="8"/>
        <v>0</v>
      </c>
      <c r="O18" s="70">
        <f t="shared" si="9"/>
        <v>0</v>
      </c>
      <c r="P18" s="72">
        <f t="shared" si="10"/>
        <v>0</v>
      </c>
      <c r="Q18" s="72">
        <f t="shared" si="3"/>
        <v>0</v>
      </c>
      <c r="R18" s="72">
        <f t="shared" si="3"/>
        <v>0</v>
      </c>
      <c r="S18" s="72">
        <f t="shared" si="3"/>
        <v>0</v>
      </c>
      <c r="T18" s="72">
        <f t="shared" si="3"/>
        <v>0</v>
      </c>
      <c r="U18" s="74">
        <f t="shared" si="11"/>
        <v>600</v>
      </c>
      <c r="V18" s="74">
        <f t="shared" si="12"/>
        <v>585</v>
      </c>
      <c r="W18" s="74">
        <f t="shared" si="13"/>
        <v>600</v>
      </c>
      <c r="X18" s="74">
        <f t="shared" si="14"/>
        <v>585</v>
      </c>
      <c r="Y18" s="74">
        <f t="shared" si="15"/>
        <v>600</v>
      </c>
      <c r="Z18" s="76">
        <f t="shared" si="16"/>
        <v>2970</v>
      </c>
    </row>
    <row r="21" spans="2:26" x14ac:dyDescent="0.3">
      <c r="C21" t="s">
        <v>260</v>
      </c>
      <c r="D21" s="66">
        <f>MIN(D4:D18)</f>
        <v>5</v>
      </c>
      <c r="E21">
        <f t="shared" ref="E21:J21" si="17">MIN(E4:E18)</f>
        <v>27</v>
      </c>
      <c r="F21">
        <f t="shared" si="17"/>
        <v>28</v>
      </c>
      <c r="G21">
        <f t="shared" si="17"/>
        <v>27</v>
      </c>
      <c r="H21">
        <f t="shared" si="17"/>
        <v>28</v>
      </c>
      <c r="I21">
        <f t="shared" si="17"/>
        <v>35</v>
      </c>
      <c r="J21">
        <f t="shared" si="17"/>
        <v>157</v>
      </c>
      <c r="K21">
        <f>MIN(K4:K18)</f>
        <v>0</v>
      </c>
      <c r="L21">
        <f t="shared" ref="L21:O21" si="18">MIN(L4:L18)</f>
        <v>0</v>
      </c>
      <c r="M21">
        <f t="shared" si="18"/>
        <v>0</v>
      </c>
      <c r="N21">
        <f t="shared" si="18"/>
        <v>0</v>
      </c>
      <c r="O21">
        <f t="shared" si="18"/>
        <v>0</v>
      </c>
      <c r="U21" s="66">
        <f>MIN(U4:U18)</f>
        <v>190</v>
      </c>
      <c r="V21" s="66">
        <f t="shared" ref="V21:Z21" si="19">MIN(V4:V18)</f>
        <v>200</v>
      </c>
      <c r="W21" s="66">
        <f t="shared" si="19"/>
        <v>190</v>
      </c>
      <c r="X21" s="66">
        <f t="shared" si="19"/>
        <v>200</v>
      </c>
      <c r="Y21" s="66">
        <f t="shared" si="19"/>
        <v>175</v>
      </c>
      <c r="Z21" s="66">
        <f t="shared" si="19"/>
        <v>955</v>
      </c>
    </row>
    <row r="22" spans="2:26" x14ac:dyDescent="0.3">
      <c r="C22" t="s">
        <v>261</v>
      </c>
      <c r="D22" s="77">
        <f>MAX((D4:D18))</f>
        <v>25</v>
      </c>
      <c r="E22" s="78">
        <f t="shared" ref="E22:J22" si="20">MAX((E4:E18))</f>
        <v>51</v>
      </c>
      <c r="F22" s="78">
        <f t="shared" si="20"/>
        <v>50</v>
      </c>
      <c r="G22" s="78">
        <f t="shared" si="20"/>
        <v>51</v>
      </c>
      <c r="H22" s="78">
        <f t="shared" si="20"/>
        <v>50</v>
      </c>
      <c r="I22" s="78">
        <f t="shared" si="20"/>
        <v>47</v>
      </c>
      <c r="J22" s="78">
        <f t="shared" si="20"/>
        <v>232</v>
      </c>
      <c r="K22" s="78">
        <f>MAX(K4:K18)</f>
        <v>11</v>
      </c>
      <c r="L22" s="78">
        <f t="shared" ref="L22:O22" si="21">MAX(L4:L18)</f>
        <v>10</v>
      </c>
      <c r="M22" s="78">
        <f t="shared" si="21"/>
        <v>11</v>
      </c>
      <c r="N22" s="78">
        <f t="shared" si="21"/>
        <v>10</v>
      </c>
      <c r="O22" s="78">
        <f t="shared" si="21"/>
        <v>7</v>
      </c>
      <c r="U22" s="66">
        <f>MAX(U4:U18)</f>
        <v>1412.5</v>
      </c>
      <c r="V22" s="66">
        <f t="shared" ref="V22:Z22" si="22">MAX(V4:V18)</f>
        <v>1187.5</v>
      </c>
      <c r="W22" s="66">
        <f t="shared" si="22"/>
        <v>1412.5</v>
      </c>
      <c r="X22" s="66">
        <f t="shared" si="22"/>
        <v>1187.5</v>
      </c>
      <c r="Y22" s="66">
        <f t="shared" si="22"/>
        <v>1140</v>
      </c>
      <c r="Z22" s="66">
        <f t="shared" si="22"/>
        <v>6200</v>
      </c>
    </row>
    <row r="23" spans="2:26" x14ac:dyDescent="0.3">
      <c r="C23" t="s">
        <v>262</v>
      </c>
      <c r="D23" s="66">
        <f>AVERAGE(D4:D18)</f>
        <v>16.733333333333334</v>
      </c>
      <c r="E23" s="79">
        <f t="shared" ref="E23:J23" si="23">AVERAGE(E4:E18)</f>
        <v>40.733333333333334</v>
      </c>
      <c r="F23" s="79">
        <f t="shared" si="23"/>
        <v>40.266666666666666</v>
      </c>
      <c r="G23" s="79">
        <f t="shared" si="23"/>
        <v>40.733333333333334</v>
      </c>
      <c r="H23" s="79">
        <f t="shared" si="23"/>
        <v>40.266666666666666</v>
      </c>
      <c r="I23" s="79">
        <f t="shared" si="23"/>
        <v>39.6</v>
      </c>
      <c r="J23" s="79">
        <f t="shared" si="23"/>
        <v>201.6</v>
      </c>
      <c r="K23" s="79">
        <f>AVERAGE(K4:K18)</f>
        <v>2.2666666666666666</v>
      </c>
      <c r="L23" s="79">
        <f t="shared" ref="L23:O23" si="24">AVERAGE(L4:L18)</f>
        <v>2.2666666666666666</v>
      </c>
      <c r="M23" s="79">
        <f t="shared" si="24"/>
        <v>2.2666666666666666</v>
      </c>
      <c r="N23" s="79">
        <f t="shared" si="24"/>
        <v>2.2666666666666666</v>
      </c>
      <c r="O23" s="79">
        <f t="shared" si="24"/>
        <v>1.2</v>
      </c>
      <c r="U23" s="66">
        <f>SUM(U4:U18)</f>
        <v>10802.5</v>
      </c>
      <c r="V23" s="66">
        <f t="shared" ref="V23:Z23" si="25">SUM(V4:V18)</f>
        <v>10528.5</v>
      </c>
      <c r="W23" s="66">
        <f t="shared" si="25"/>
        <v>10802.5</v>
      </c>
      <c r="X23" s="66">
        <f t="shared" si="25"/>
        <v>10528.5</v>
      </c>
      <c r="Y23" s="66">
        <f t="shared" si="25"/>
        <v>10185</v>
      </c>
      <c r="Z23" s="76">
        <f t="shared" si="25"/>
        <v>52847</v>
      </c>
    </row>
    <row r="24" spans="2:26" x14ac:dyDescent="0.3">
      <c r="C24" t="s">
        <v>257</v>
      </c>
      <c r="D24" s="66">
        <f>SUM(D4:D18)</f>
        <v>251</v>
      </c>
      <c r="E24">
        <f t="shared" ref="E24:J24" si="26">SUM(E4:E18)</f>
        <v>611</v>
      </c>
      <c r="F24">
        <f t="shared" si="26"/>
        <v>604</v>
      </c>
      <c r="G24">
        <f t="shared" si="26"/>
        <v>611</v>
      </c>
      <c r="H24">
        <f t="shared" si="26"/>
        <v>604</v>
      </c>
      <c r="I24">
        <f t="shared" si="26"/>
        <v>594</v>
      </c>
      <c r="J24">
        <f t="shared" si="26"/>
        <v>3024</v>
      </c>
      <c r="K24">
        <f>SUM(K4:K18)</f>
        <v>34</v>
      </c>
      <c r="L24">
        <f t="shared" ref="L24:O24" si="27">SUM(L4:L18)</f>
        <v>34</v>
      </c>
      <c r="M24">
        <f t="shared" si="27"/>
        <v>34</v>
      </c>
      <c r="N24">
        <f t="shared" si="27"/>
        <v>34</v>
      </c>
      <c r="O24">
        <f t="shared" si="27"/>
        <v>18</v>
      </c>
    </row>
  </sheetData>
  <mergeCells count="1">
    <mergeCell ref="E1:M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1BE55-F822-49D1-86E2-FC78491D2F73}">
  <dimension ref="A1:K18"/>
  <sheetViews>
    <sheetView workbookViewId="0">
      <selection activeCell="J5" sqref="J5"/>
    </sheetView>
  </sheetViews>
  <sheetFormatPr defaultRowHeight="14.4" x14ac:dyDescent="0.3"/>
  <cols>
    <col min="10" max="10" width="8.88671875" customWidth="1"/>
  </cols>
  <sheetData>
    <row r="1" spans="1:11" x14ac:dyDescent="0.3">
      <c r="A1" t="s">
        <v>272</v>
      </c>
    </row>
    <row r="5" spans="1:11" x14ac:dyDescent="0.3">
      <c r="F5" t="s">
        <v>275</v>
      </c>
      <c r="G5" t="s">
        <v>282</v>
      </c>
      <c r="H5" t="s">
        <v>277</v>
      </c>
      <c r="I5" t="s">
        <v>277</v>
      </c>
      <c r="J5" t="s">
        <v>283</v>
      </c>
      <c r="K5" t="s">
        <v>286</v>
      </c>
    </row>
    <row r="6" spans="1:11" x14ac:dyDescent="0.3">
      <c r="F6" t="s">
        <v>276</v>
      </c>
      <c r="G6" t="s">
        <v>276</v>
      </c>
      <c r="H6" t="s">
        <v>277</v>
      </c>
      <c r="I6" t="s">
        <v>277</v>
      </c>
      <c r="J6" t="s">
        <v>284</v>
      </c>
    </row>
    <row r="7" spans="1:11" x14ac:dyDescent="0.3">
      <c r="F7" t="s">
        <v>277</v>
      </c>
      <c r="G7" t="s">
        <v>277</v>
      </c>
      <c r="H7" t="s">
        <v>277</v>
      </c>
      <c r="I7" t="s">
        <v>277</v>
      </c>
      <c r="J7" t="s">
        <v>285</v>
      </c>
    </row>
    <row r="8" spans="1:11" x14ac:dyDescent="0.3">
      <c r="F8" t="s">
        <v>278</v>
      </c>
      <c r="G8" t="s">
        <v>278</v>
      </c>
      <c r="H8" t="s">
        <v>277</v>
      </c>
      <c r="I8" t="s">
        <v>277</v>
      </c>
      <c r="J8" t="s">
        <v>35</v>
      </c>
    </row>
    <row r="9" spans="1:11" x14ac:dyDescent="0.3">
      <c r="F9" t="s">
        <v>279</v>
      </c>
      <c r="G9" t="s">
        <v>279</v>
      </c>
      <c r="H9" t="s">
        <v>277</v>
      </c>
      <c r="I9" t="s">
        <v>277</v>
      </c>
    </row>
    <row r="10" spans="1:11" x14ac:dyDescent="0.3">
      <c r="F10" t="s">
        <v>280</v>
      </c>
      <c r="G10" t="s">
        <v>280</v>
      </c>
      <c r="H10" t="s">
        <v>277</v>
      </c>
      <c r="I10" t="s">
        <v>277</v>
      </c>
    </row>
    <row r="11" spans="1:11" x14ac:dyDescent="0.3">
      <c r="B11" t="s">
        <v>273</v>
      </c>
      <c r="F11" t="s">
        <v>281</v>
      </c>
      <c r="G11" t="s">
        <v>281</v>
      </c>
      <c r="H11" t="s">
        <v>277</v>
      </c>
      <c r="I11" t="s">
        <v>277</v>
      </c>
    </row>
    <row r="12" spans="1:11" x14ac:dyDescent="0.3">
      <c r="B12" t="s">
        <v>274</v>
      </c>
      <c r="F12" t="s">
        <v>282</v>
      </c>
      <c r="G12" t="s">
        <v>282</v>
      </c>
      <c r="H12" t="s">
        <v>277</v>
      </c>
      <c r="I12" t="s">
        <v>277</v>
      </c>
    </row>
    <row r="13" spans="1:11" x14ac:dyDescent="0.3">
      <c r="F13" t="s">
        <v>276</v>
      </c>
      <c r="G13" t="s">
        <v>276</v>
      </c>
      <c r="H13" t="s">
        <v>277</v>
      </c>
      <c r="I13" t="s">
        <v>277</v>
      </c>
    </row>
    <row r="14" spans="1:11" x14ac:dyDescent="0.3">
      <c r="F14" t="s">
        <v>277</v>
      </c>
      <c r="G14" t="s">
        <v>277</v>
      </c>
      <c r="H14" t="s">
        <v>277</v>
      </c>
    </row>
    <row r="15" spans="1:11" x14ac:dyDescent="0.3">
      <c r="F15" t="s">
        <v>278</v>
      </c>
      <c r="H15" t="s">
        <v>277</v>
      </c>
    </row>
    <row r="16" spans="1:11" x14ac:dyDescent="0.3">
      <c r="H16" t="s">
        <v>277</v>
      </c>
    </row>
    <row r="17" spans="8:8" x14ac:dyDescent="0.3">
      <c r="H17" t="s">
        <v>277</v>
      </c>
    </row>
    <row r="18" spans="8:8" x14ac:dyDescent="0.3">
      <c r="H18" t="s">
        <v>277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3DC4F-6AA7-4E55-8CE7-C65261D5FC3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AC74F-1241-40E5-8948-CA836F44EB9D}">
  <dimension ref="B5:K18"/>
  <sheetViews>
    <sheetView workbookViewId="0">
      <selection activeCell="J5" sqref="J5"/>
    </sheetView>
  </sheetViews>
  <sheetFormatPr defaultRowHeight="14.4" x14ac:dyDescent="0.3"/>
  <cols>
    <col min="10" max="10" width="8.88671875" customWidth="1"/>
  </cols>
  <sheetData>
    <row r="5" spans="2:11" x14ac:dyDescent="0.3">
      <c r="F5" t="s">
        <v>275</v>
      </c>
      <c r="G5" t="s">
        <v>282</v>
      </c>
      <c r="H5" t="s">
        <v>277</v>
      </c>
      <c r="I5" t="s">
        <v>277</v>
      </c>
      <c r="J5" t="s">
        <v>283</v>
      </c>
      <c r="K5" t="s">
        <v>286</v>
      </c>
    </row>
    <row r="6" spans="2:11" x14ac:dyDescent="0.3">
      <c r="F6" t="s">
        <v>276</v>
      </c>
      <c r="G6" t="s">
        <v>276</v>
      </c>
      <c r="H6" t="s">
        <v>277</v>
      </c>
      <c r="I6" t="s">
        <v>277</v>
      </c>
      <c r="J6" t="s">
        <v>284</v>
      </c>
    </row>
    <row r="7" spans="2:11" x14ac:dyDescent="0.3">
      <c r="F7" t="s">
        <v>277</v>
      </c>
      <c r="G7" t="s">
        <v>277</v>
      </c>
      <c r="H7" t="s">
        <v>277</v>
      </c>
      <c r="I7" t="s">
        <v>277</v>
      </c>
      <c r="J7" t="s">
        <v>285</v>
      </c>
    </row>
    <row r="8" spans="2:11" x14ac:dyDescent="0.3">
      <c r="F8" t="s">
        <v>278</v>
      </c>
      <c r="G8" t="s">
        <v>278</v>
      </c>
      <c r="H8" t="s">
        <v>277</v>
      </c>
      <c r="I8" t="s">
        <v>277</v>
      </c>
      <c r="J8" t="s">
        <v>35</v>
      </c>
    </row>
    <row r="9" spans="2:11" x14ac:dyDescent="0.3">
      <c r="F9" t="s">
        <v>279</v>
      </c>
      <c r="G9" t="s">
        <v>279</v>
      </c>
      <c r="H9" t="s">
        <v>277</v>
      </c>
      <c r="I9" t="s">
        <v>277</v>
      </c>
    </row>
    <row r="10" spans="2:11" x14ac:dyDescent="0.3">
      <c r="F10" t="s">
        <v>280</v>
      </c>
      <c r="G10" t="s">
        <v>280</v>
      </c>
      <c r="H10" t="s">
        <v>277</v>
      </c>
      <c r="I10" t="s">
        <v>277</v>
      </c>
    </row>
    <row r="11" spans="2:11" x14ac:dyDescent="0.3">
      <c r="B11" t="s">
        <v>273</v>
      </c>
      <c r="F11" t="s">
        <v>281</v>
      </c>
      <c r="G11" t="s">
        <v>281</v>
      </c>
      <c r="H11" t="s">
        <v>277</v>
      </c>
      <c r="I11" t="s">
        <v>277</v>
      </c>
    </row>
    <row r="12" spans="2:11" x14ac:dyDescent="0.3">
      <c r="B12" t="s">
        <v>274</v>
      </c>
      <c r="F12" t="s">
        <v>282</v>
      </c>
      <c r="G12" t="s">
        <v>282</v>
      </c>
      <c r="H12" t="s">
        <v>277</v>
      </c>
      <c r="I12" t="s">
        <v>277</v>
      </c>
    </row>
    <row r="13" spans="2:11" x14ac:dyDescent="0.3">
      <c r="F13" t="s">
        <v>276</v>
      </c>
      <c r="G13" t="s">
        <v>276</v>
      </c>
      <c r="H13" t="s">
        <v>277</v>
      </c>
      <c r="I13" t="s">
        <v>277</v>
      </c>
    </row>
    <row r="14" spans="2:11" x14ac:dyDescent="0.3">
      <c r="F14" t="s">
        <v>277</v>
      </c>
      <c r="G14" t="s">
        <v>277</v>
      </c>
      <c r="H14" t="s">
        <v>277</v>
      </c>
    </row>
    <row r="15" spans="2:11" x14ac:dyDescent="0.3">
      <c r="F15" t="s">
        <v>278</v>
      </c>
      <c r="H15" t="s">
        <v>277</v>
      </c>
    </row>
    <row r="16" spans="2:11" x14ac:dyDescent="0.3">
      <c r="H16" t="s">
        <v>277</v>
      </c>
    </row>
    <row r="17" spans="8:8" x14ac:dyDescent="0.3">
      <c r="H17" t="s">
        <v>277</v>
      </c>
    </row>
    <row r="18" spans="8:8" x14ac:dyDescent="0.3">
      <c r="H18" t="s">
        <v>277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BFAB5-5E8D-4F16-B8E3-815B3A8F6820}">
  <sheetPr>
    <tabColor rgb="FFFF0000"/>
    <pageSetUpPr fitToPage="1"/>
  </sheetPr>
  <dimension ref="B2:U44"/>
  <sheetViews>
    <sheetView topLeftCell="A18" zoomScale="61" zoomScaleNormal="75" workbookViewId="0">
      <selection activeCell="U44" sqref="U44"/>
    </sheetView>
  </sheetViews>
  <sheetFormatPr defaultRowHeight="14.4" x14ac:dyDescent="0.3"/>
  <cols>
    <col min="3" max="3" width="10.109375" bestFit="1" customWidth="1"/>
  </cols>
  <sheetData>
    <row r="2" spans="2:15" x14ac:dyDescent="0.3">
      <c r="G2" s="110" t="s">
        <v>263</v>
      </c>
      <c r="H2" s="110"/>
      <c r="I2" s="110"/>
      <c r="J2" s="110"/>
      <c r="K2" s="110"/>
      <c r="L2" s="110"/>
      <c r="M2" s="110"/>
      <c r="N2" s="110"/>
      <c r="O2" s="110"/>
    </row>
    <row r="5" spans="2:15" ht="14.4" customHeight="1" x14ac:dyDescent="0.3">
      <c r="D5" s="109" t="s">
        <v>267</v>
      </c>
      <c r="E5" s="109" t="s">
        <v>264</v>
      </c>
      <c r="F5" s="109" t="s">
        <v>265</v>
      </c>
      <c r="G5" s="109" t="s">
        <v>266</v>
      </c>
      <c r="I5" s="109" t="s">
        <v>267</v>
      </c>
      <c r="J5" s="109" t="s">
        <v>264</v>
      </c>
      <c r="K5" s="109" t="s">
        <v>265</v>
      </c>
      <c r="L5" s="109" t="s">
        <v>266</v>
      </c>
      <c r="M5" s="109" t="s">
        <v>268</v>
      </c>
    </row>
    <row r="6" spans="2:15" x14ac:dyDescent="0.3">
      <c r="D6" s="109"/>
      <c r="E6" s="109"/>
      <c r="F6" s="109"/>
      <c r="G6" s="109"/>
      <c r="I6" s="109"/>
      <c r="J6" s="109"/>
      <c r="K6" s="109"/>
      <c r="L6" s="109"/>
      <c r="M6" s="109"/>
    </row>
    <row r="7" spans="2:15" x14ac:dyDescent="0.3">
      <c r="D7" s="109"/>
      <c r="E7" s="109"/>
      <c r="F7" s="109"/>
      <c r="G7" s="109"/>
      <c r="I7" s="109"/>
      <c r="J7" s="109"/>
      <c r="K7" s="109"/>
      <c r="L7" s="109"/>
      <c r="M7" s="109"/>
    </row>
    <row r="8" spans="2:15" x14ac:dyDescent="0.3">
      <c r="D8" s="109"/>
      <c r="E8" s="109"/>
      <c r="F8" s="109"/>
      <c r="G8" s="109"/>
      <c r="I8" s="109"/>
      <c r="J8" s="109"/>
      <c r="K8" s="109"/>
      <c r="L8" s="109"/>
      <c r="M8" s="109"/>
    </row>
    <row r="9" spans="2:15" x14ac:dyDescent="0.3">
      <c r="D9" s="109"/>
      <c r="E9" s="109"/>
      <c r="F9" s="109"/>
      <c r="G9" s="109"/>
      <c r="I9" s="109"/>
      <c r="J9" s="109"/>
      <c r="K9" s="109"/>
      <c r="L9" s="109"/>
      <c r="M9" s="109"/>
    </row>
    <row r="10" spans="2:15" ht="29.4" customHeight="1" x14ac:dyDescent="0.3">
      <c r="B10" s="64" t="s">
        <v>251</v>
      </c>
      <c r="C10" s="64" t="s">
        <v>71</v>
      </c>
      <c r="D10" s="109"/>
      <c r="E10" s="109"/>
      <c r="F10" s="109"/>
      <c r="G10" s="109"/>
      <c r="I10" s="109"/>
      <c r="J10" s="109"/>
      <c r="K10" s="109"/>
      <c r="L10" s="109"/>
      <c r="M10" s="109"/>
    </row>
    <row r="11" spans="2:15" x14ac:dyDescent="0.3">
      <c r="D11">
        <v>10</v>
      </c>
      <c r="E11">
        <v>20</v>
      </c>
      <c r="F11">
        <v>100</v>
      </c>
      <c r="G11">
        <v>20</v>
      </c>
      <c r="I11" s="80"/>
    </row>
    <row r="12" spans="2:15" x14ac:dyDescent="0.3">
      <c r="B12">
        <v>1</v>
      </c>
      <c r="C12" t="s">
        <v>87</v>
      </c>
      <c r="D12">
        <v>10</v>
      </c>
      <c r="E12">
        <v>20</v>
      </c>
      <c r="F12">
        <v>99</v>
      </c>
      <c r="G12">
        <v>18</v>
      </c>
      <c r="I12" s="80">
        <f>D12/D$11</f>
        <v>1</v>
      </c>
      <c r="J12" s="80">
        <f t="shared" ref="J12:L26" si="0">E12/E$11</f>
        <v>1</v>
      </c>
      <c r="K12" s="80">
        <f t="shared" si="0"/>
        <v>0.99</v>
      </c>
      <c r="L12" s="80">
        <f t="shared" si="0"/>
        <v>0.9</v>
      </c>
      <c r="M12" s="80" t="b">
        <f>OR(I12&lt;0.5,J12&lt;0.5,K12&lt;0.5,L12&lt;0.5)</f>
        <v>0</v>
      </c>
    </row>
    <row r="13" spans="2:15" x14ac:dyDescent="0.3">
      <c r="B13">
        <v>2</v>
      </c>
      <c r="C13" t="s">
        <v>104</v>
      </c>
      <c r="D13">
        <v>9</v>
      </c>
      <c r="E13">
        <v>0</v>
      </c>
      <c r="F13">
        <v>89</v>
      </c>
      <c r="G13">
        <v>19</v>
      </c>
      <c r="I13" s="80">
        <f t="shared" ref="I13:I26" si="1">D13/D$11</f>
        <v>0.9</v>
      </c>
      <c r="J13" s="80">
        <f t="shared" si="0"/>
        <v>0</v>
      </c>
      <c r="K13" s="80">
        <f t="shared" si="0"/>
        <v>0.89</v>
      </c>
      <c r="L13" s="80">
        <f t="shared" si="0"/>
        <v>0.95</v>
      </c>
      <c r="M13" s="81" t="b">
        <f t="shared" ref="M13:M26" si="2">OR(I13&lt;0.5,J13&lt;0.5,K13&lt;0.5,L13&lt;0.5)</f>
        <v>1</v>
      </c>
    </row>
    <row r="14" spans="2:15" x14ac:dyDescent="0.3">
      <c r="B14">
        <v>3</v>
      </c>
      <c r="C14" t="s">
        <v>105</v>
      </c>
      <c r="D14">
        <v>8</v>
      </c>
      <c r="E14">
        <v>20</v>
      </c>
      <c r="F14">
        <v>95</v>
      </c>
      <c r="G14">
        <v>20</v>
      </c>
      <c r="I14" s="80">
        <f t="shared" si="1"/>
        <v>0.8</v>
      </c>
      <c r="J14" s="80">
        <f t="shared" si="0"/>
        <v>1</v>
      </c>
      <c r="K14" s="80">
        <f t="shared" si="0"/>
        <v>0.95</v>
      </c>
      <c r="L14" s="80">
        <f t="shared" si="0"/>
        <v>1</v>
      </c>
      <c r="M14" s="80" t="b">
        <f t="shared" si="2"/>
        <v>0</v>
      </c>
    </row>
    <row r="15" spans="2:15" x14ac:dyDescent="0.3">
      <c r="B15">
        <v>4</v>
      </c>
      <c r="C15" t="s">
        <v>106</v>
      </c>
      <c r="D15">
        <v>9</v>
      </c>
      <c r="E15">
        <v>0</v>
      </c>
      <c r="F15">
        <v>97</v>
      </c>
      <c r="G15">
        <v>16</v>
      </c>
      <c r="I15" s="80">
        <f t="shared" si="1"/>
        <v>0.9</v>
      </c>
      <c r="J15" s="80">
        <f t="shared" si="0"/>
        <v>0</v>
      </c>
      <c r="K15" s="80">
        <f t="shared" si="0"/>
        <v>0.97</v>
      </c>
      <c r="L15" s="80">
        <f t="shared" si="0"/>
        <v>0.8</v>
      </c>
      <c r="M15" s="81" t="b">
        <f t="shared" si="2"/>
        <v>1</v>
      </c>
    </row>
    <row r="16" spans="2:15" x14ac:dyDescent="0.3">
      <c r="B16">
        <v>5</v>
      </c>
      <c r="C16" t="s">
        <v>107</v>
      </c>
      <c r="D16">
        <v>10</v>
      </c>
      <c r="E16">
        <v>0</v>
      </c>
      <c r="F16">
        <v>99</v>
      </c>
      <c r="G16">
        <v>15</v>
      </c>
      <c r="I16" s="80">
        <f t="shared" si="1"/>
        <v>1</v>
      </c>
      <c r="J16" s="80">
        <f t="shared" si="0"/>
        <v>0</v>
      </c>
      <c r="K16" s="80">
        <f t="shared" si="0"/>
        <v>0.99</v>
      </c>
      <c r="L16" s="80">
        <f t="shared" si="0"/>
        <v>0.75</v>
      </c>
      <c r="M16" s="81" t="b">
        <f t="shared" si="2"/>
        <v>1</v>
      </c>
    </row>
    <row r="17" spans="2:13" x14ac:dyDescent="0.3">
      <c r="B17">
        <v>6</v>
      </c>
      <c r="C17" t="s">
        <v>108</v>
      </c>
      <c r="D17">
        <v>6</v>
      </c>
      <c r="E17">
        <v>20</v>
      </c>
      <c r="F17">
        <v>97</v>
      </c>
      <c r="G17">
        <v>18</v>
      </c>
      <c r="I17" s="80">
        <f t="shared" si="1"/>
        <v>0.6</v>
      </c>
      <c r="J17" s="80">
        <f t="shared" si="0"/>
        <v>1</v>
      </c>
      <c r="K17" s="80">
        <f t="shared" si="0"/>
        <v>0.97</v>
      </c>
      <c r="L17" s="80">
        <f t="shared" si="0"/>
        <v>0.9</v>
      </c>
      <c r="M17" s="80" t="b">
        <f t="shared" si="2"/>
        <v>0</v>
      </c>
    </row>
    <row r="18" spans="2:13" x14ac:dyDescent="0.3">
      <c r="B18">
        <v>7</v>
      </c>
      <c r="C18" t="s">
        <v>109</v>
      </c>
      <c r="D18">
        <v>10</v>
      </c>
      <c r="E18">
        <v>20</v>
      </c>
      <c r="F18">
        <v>67</v>
      </c>
      <c r="G18">
        <v>19</v>
      </c>
      <c r="I18" s="80">
        <f t="shared" si="1"/>
        <v>1</v>
      </c>
      <c r="J18" s="80">
        <f t="shared" si="0"/>
        <v>1</v>
      </c>
      <c r="K18" s="80">
        <f t="shared" si="0"/>
        <v>0.67</v>
      </c>
      <c r="L18" s="80">
        <f t="shared" si="0"/>
        <v>0.95</v>
      </c>
      <c r="M18" s="80" t="b">
        <f t="shared" si="2"/>
        <v>0</v>
      </c>
    </row>
    <row r="19" spans="2:13" x14ac:dyDescent="0.3">
      <c r="B19">
        <v>8</v>
      </c>
      <c r="C19" t="s">
        <v>110</v>
      </c>
      <c r="D19">
        <v>8</v>
      </c>
      <c r="E19">
        <v>20</v>
      </c>
      <c r="F19">
        <v>98</v>
      </c>
      <c r="G19">
        <v>17</v>
      </c>
      <c r="I19" s="80">
        <f t="shared" si="1"/>
        <v>0.8</v>
      </c>
      <c r="J19" s="80">
        <f t="shared" si="0"/>
        <v>1</v>
      </c>
      <c r="K19" s="80">
        <f t="shared" si="0"/>
        <v>0.98</v>
      </c>
      <c r="L19" s="80">
        <f t="shared" si="0"/>
        <v>0.85</v>
      </c>
      <c r="M19" s="80" t="b">
        <f t="shared" si="2"/>
        <v>0</v>
      </c>
    </row>
    <row r="20" spans="2:13" x14ac:dyDescent="0.3">
      <c r="B20">
        <v>9</v>
      </c>
      <c r="C20" t="s">
        <v>114</v>
      </c>
      <c r="D20">
        <v>2</v>
      </c>
      <c r="E20">
        <v>20</v>
      </c>
      <c r="F20">
        <v>86</v>
      </c>
      <c r="G20">
        <v>18</v>
      </c>
      <c r="I20" s="80">
        <f t="shared" si="1"/>
        <v>0.2</v>
      </c>
      <c r="J20" s="80">
        <f t="shared" si="0"/>
        <v>1</v>
      </c>
      <c r="K20" s="80">
        <f t="shared" si="0"/>
        <v>0.86</v>
      </c>
      <c r="L20" s="80">
        <f t="shared" si="0"/>
        <v>0.9</v>
      </c>
      <c r="M20" s="81" t="b">
        <f t="shared" si="2"/>
        <v>1</v>
      </c>
    </row>
    <row r="21" spans="2:13" x14ac:dyDescent="0.3">
      <c r="B21">
        <v>10</v>
      </c>
      <c r="C21" t="s">
        <v>111</v>
      </c>
      <c r="D21">
        <v>9</v>
      </c>
      <c r="E21">
        <v>0</v>
      </c>
      <c r="F21">
        <v>98</v>
      </c>
      <c r="G21">
        <v>15</v>
      </c>
      <c r="I21" s="80">
        <f t="shared" si="1"/>
        <v>0.9</v>
      </c>
      <c r="J21" s="80">
        <f t="shared" si="0"/>
        <v>0</v>
      </c>
      <c r="K21" s="80">
        <f t="shared" si="0"/>
        <v>0.98</v>
      </c>
      <c r="L21" s="80">
        <f t="shared" si="0"/>
        <v>0.75</v>
      </c>
      <c r="M21" s="81" t="b">
        <f t="shared" si="2"/>
        <v>1</v>
      </c>
    </row>
    <row r="22" spans="2:13" x14ac:dyDescent="0.3">
      <c r="B22">
        <v>11</v>
      </c>
      <c r="C22" t="s">
        <v>112</v>
      </c>
      <c r="D22">
        <v>10</v>
      </c>
      <c r="E22">
        <v>20</v>
      </c>
      <c r="F22">
        <v>76</v>
      </c>
      <c r="G22">
        <v>19</v>
      </c>
      <c r="I22" s="80">
        <f t="shared" si="1"/>
        <v>1</v>
      </c>
      <c r="J22" s="80">
        <f t="shared" si="0"/>
        <v>1</v>
      </c>
      <c r="K22" s="80">
        <f t="shared" si="0"/>
        <v>0.76</v>
      </c>
      <c r="L22" s="80">
        <f t="shared" si="0"/>
        <v>0.95</v>
      </c>
      <c r="M22" s="80" t="b">
        <f t="shared" si="2"/>
        <v>0</v>
      </c>
    </row>
    <row r="23" spans="2:13" x14ac:dyDescent="0.3">
      <c r="B23">
        <v>12</v>
      </c>
      <c r="C23" t="s">
        <v>132</v>
      </c>
      <c r="D23">
        <v>1</v>
      </c>
      <c r="E23">
        <v>20</v>
      </c>
      <c r="F23">
        <v>69</v>
      </c>
      <c r="G23">
        <v>15</v>
      </c>
      <c r="I23" s="80">
        <f t="shared" si="1"/>
        <v>0.1</v>
      </c>
      <c r="J23" s="80">
        <f t="shared" si="0"/>
        <v>1</v>
      </c>
      <c r="K23" s="80">
        <f t="shared" si="0"/>
        <v>0.69</v>
      </c>
      <c r="L23" s="80">
        <f t="shared" si="0"/>
        <v>0.75</v>
      </c>
      <c r="M23" s="81" t="b">
        <f t="shared" si="2"/>
        <v>1</v>
      </c>
    </row>
    <row r="24" spans="2:13" x14ac:dyDescent="0.3">
      <c r="B24">
        <v>13</v>
      </c>
      <c r="C24" t="s">
        <v>133</v>
      </c>
      <c r="D24">
        <v>8</v>
      </c>
      <c r="E24">
        <v>20</v>
      </c>
      <c r="F24">
        <v>89</v>
      </c>
      <c r="G24">
        <v>13</v>
      </c>
      <c r="I24" s="80">
        <f t="shared" si="1"/>
        <v>0.8</v>
      </c>
      <c r="J24" s="80">
        <f t="shared" si="0"/>
        <v>1</v>
      </c>
      <c r="K24" s="80">
        <f t="shared" si="0"/>
        <v>0.89</v>
      </c>
      <c r="L24" s="80">
        <f t="shared" si="0"/>
        <v>0.65</v>
      </c>
      <c r="M24" s="80" t="b">
        <f t="shared" si="2"/>
        <v>0</v>
      </c>
    </row>
    <row r="25" spans="2:13" x14ac:dyDescent="0.3">
      <c r="B25">
        <v>14</v>
      </c>
      <c r="C25" t="s">
        <v>140</v>
      </c>
      <c r="D25">
        <v>9</v>
      </c>
      <c r="E25">
        <v>20</v>
      </c>
      <c r="F25">
        <v>91</v>
      </c>
      <c r="G25">
        <v>20</v>
      </c>
      <c r="I25" s="80">
        <f t="shared" si="1"/>
        <v>0.9</v>
      </c>
      <c r="J25" s="80">
        <f t="shared" si="0"/>
        <v>1</v>
      </c>
      <c r="K25" s="80">
        <f t="shared" si="0"/>
        <v>0.91</v>
      </c>
      <c r="L25" s="80">
        <f t="shared" si="0"/>
        <v>1</v>
      </c>
      <c r="M25" s="80" t="b">
        <f t="shared" si="2"/>
        <v>0</v>
      </c>
    </row>
    <row r="26" spans="2:13" x14ac:dyDescent="0.3">
      <c r="B26">
        <v>15</v>
      </c>
      <c r="C26" t="s">
        <v>135</v>
      </c>
      <c r="D26">
        <v>6</v>
      </c>
      <c r="E26">
        <v>20</v>
      </c>
      <c r="F26">
        <v>90</v>
      </c>
      <c r="G26">
        <v>17</v>
      </c>
      <c r="I26" s="80">
        <f t="shared" si="1"/>
        <v>0.6</v>
      </c>
      <c r="J26" s="80">
        <f t="shared" si="0"/>
        <v>1</v>
      </c>
      <c r="K26" s="80">
        <f t="shared" si="0"/>
        <v>0.9</v>
      </c>
      <c r="L26" s="80">
        <f t="shared" si="0"/>
        <v>0.85</v>
      </c>
      <c r="M26" s="80" t="b">
        <f t="shared" si="2"/>
        <v>0</v>
      </c>
    </row>
    <row r="27" spans="2:13" x14ac:dyDescent="0.3">
      <c r="I27" s="80"/>
    </row>
    <row r="28" spans="2:13" x14ac:dyDescent="0.3">
      <c r="C28" t="s">
        <v>269</v>
      </c>
      <c r="D28">
        <f>MIN(D12:D26)</f>
        <v>1</v>
      </c>
      <c r="E28">
        <f t="shared" ref="E28:L28" si="3">MIN(E12:E26)</f>
        <v>0</v>
      </c>
      <c r="F28">
        <f t="shared" si="3"/>
        <v>67</v>
      </c>
      <c r="G28">
        <f t="shared" si="3"/>
        <v>13</v>
      </c>
      <c r="I28" s="80">
        <f t="shared" si="3"/>
        <v>0.1</v>
      </c>
      <c r="J28" s="80">
        <f t="shared" si="3"/>
        <v>0</v>
      </c>
      <c r="K28" s="80">
        <f t="shared" si="3"/>
        <v>0.67</v>
      </c>
      <c r="L28" s="80">
        <f t="shared" si="3"/>
        <v>0.65</v>
      </c>
    </row>
    <row r="29" spans="2:13" x14ac:dyDescent="0.3">
      <c r="C29" t="s">
        <v>270</v>
      </c>
      <c r="D29">
        <f>MAX(D12:D26)</f>
        <v>10</v>
      </c>
      <c r="E29">
        <f t="shared" ref="E29:L29" si="4">MAX(E12:E26)</f>
        <v>20</v>
      </c>
      <c r="F29">
        <f t="shared" si="4"/>
        <v>99</v>
      </c>
      <c r="G29">
        <f t="shared" si="4"/>
        <v>20</v>
      </c>
      <c r="I29" s="80">
        <f t="shared" si="4"/>
        <v>1</v>
      </c>
      <c r="J29" s="80">
        <f t="shared" si="4"/>
        <v>1</v>
      </c>
      <c r="K29" s="80">
        <f t="shared" si="4"/>
        <v>0.99</v>
      </c>
      <c r="L29" s="80">
        <f t="shared" si="4"/>
        <v>1</v>
      </c>
    </row>
    <row r="30" spans="2:13" x14ac:dyDescent="0.3">
      <c r="C30" t="s">
        <v>271</v>
      </c>
      <c r="D30" s="82">
        <f>AVERAGE(D12:D26)</f>
        <v>7.666666666666667</v>
      </c>
      <c r="E30" s="82">
        <f t="shared" ref="E30:L30" si="5">AVERAGE(E12:E26)</f>
        <v>14.666666666666666</v>
      </c>
      <c r="F30" s="82">
        <f t="shared" si="5"/>
        <v>89.333333333333329</v>
      </c>
      <c r="G30" s="82">
        <f t="shared" si="5"/>
        <v>17.266666666666666</v>
      </c>
      <c r="H30" s="82"/>
      <c r="I30" s="80">
        <f t="shared" si="5"/>
        <v>0.76666666666666672</v>
      </c>
      <c r="J30" s="80">
        <f t="shared" si="5"/>
        <v>0.73333333333333328</v>
      </c>
      <c r="K30" s="80">
        <f t="shared" si="5"/>
        <v>0.89333333333333331</v>
      </c>
      <c r="L30" s="80">
        <f t="shared" si="5"/>
        <v>0.86333333333333329</v>
      </c>
    </row>
    <row r="44" spans="21:21" x14ac:dyDescent="0.3">
      <c r="U44" s="53"/>
    </row>
  </sheetData>
  <mergeCells count="10">
    <mergeCell ref="M5:M10"/>
    <mergeCell ref="G2:O2"/>
    <mergeCell ref="D5:D10"/>
    <mergeCell ref="E5:E10"/>
    <mergeCell ref="F5:F10"/>
    <mergeCell ref="G5:G10"/>
    <mergeCell ref="I5:I10"/>
    <mergeCell ref="J5:J10"/>
    <mergeCell ref="K5:K10"/>
    <mergeCell ref="L5:L10"/>
  </mergeCells>
  <pageMargins left="0.7" right="0.7" top="0.75" bottom="0.75" header="0.3" footer="0.3"/>
  <pageSetup paperSize="9" scale="32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3</vt:i4>
      </vt:variant>
    </vt:vector>
  </HeadingPairs>
  <TitlesOfParts>
    <vt:vector size="14" baseType="lpstr">
      <vt:lpstr>koushik practice</vt:lpstr>
      <vt:lpstr>Sample</vt:lpstr>
      <vt:lpstr>Revision</vt:lpstr>
      <vt:lpstr>TIME TABLE</vt:lpstr>
      <vt:lpstr>PAYROLL ASSIGNMENT</vt:lpstr>
      <vt:lpstr>Jan</vt:lpstr>
      <vt:lpstr>Sheet3</vt:lpstr>
      <vt:lpstr>Feb</vt:lpstr>
      <vt:lpstr>GRADE BOOK</vt:lpstr>
      <vt:lpstr>Sheet4</vt:lpstr>
      <vt:lpstr>Sheet5</vt:lpstr>
      <vt:lpstr>REMARKS</vt:lpstr>
      <vt:lpstr>SAMPLE</vt:lpstr>
      <vt:lpstr>tikka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ranjith kumar</dc:creator>
  <cp:lastModifiedBy>ranjith kumar</cp:lastModifiedBy>
  <cp:lastPrinted>2024-08-30T15:22:14Z</cp:lastPrinted>
  <dcterms:created xsi:type="dcterms:W3CDTF">2024-07-27T14:53:54Z</dcterms:created>
  <dcterms:modified xsi:type="dcterms:W3CDTF">2025-02-23T01:46:28Z</dcterms:modified>
</cp:coreProperties>
</file>