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" windowWidth="19200" windowHeight="7850"/>
  </bookViews>
  <sheets>
    <sheet name="TestParameters" sheetId="1" r:id="rId1"/>
    <sheet name="Variables" sheetId="2" r:id="rId2"/>
    <sheet name="CrossReference" sheetId="3" r:id="rId3"/>
  </sheets>
  <definedNames>
    <definedName name="_xlnm._FilterDatabase" localSheetId="2" hidden="1">CrossReference!$A$1:$E$1</definedName>
    <definedName name="_xlnm._FilterDatabase" localSheetId="0" hidden="1">TestParameters!$A$1:$J$286</definedName>
    <definedName name="CarCost">Variables!$B$36</definedName>
    <definedName name="CarDown">Variables!$B$37</definedName>
    <definedName name="DeathAdjust">Variables!$B$33</definedName>
    <definedName name="Hb65Month0">Variables!$B$2</definedName>
    <definedName name="Hb65Month1">Variables!$B$3</definedName>
    <definedName name="Hb65Month2">Variables!$B$4</definedName>
    <definedName name="HbDeathMonth0">Variables!$B$5</definedName>
    <definedName name="HbDeathMonth1">Variables!$B$6</definedName>
    <definedName name="HbDeathMonth2">Variables!$B$7</definedName>
    <definedName name="HbRetireDate0">Variables!$B$8</definedName>
    <definedName name="HbRetireDate1">Variables!$B$9</definedName>
    <definedName name="HbRetireDate2">Variables!$B$10</definedName>
    <definedName name="HbSocialS0">Variables!$B$43</definedName>
    <definedName name="HbSocialS1">Variables!$B$38</definedName>
    <definedName name="HouseBorrow">Variables!$B$34</definedName>
    <definedName name="HouseDown">Variables!$B$35</definedName>
    <definedName name="InheritAmount0">Variables!$B$11</definedName>
    <definedName name="InheritAmount1">Variables!$B$12</definedName>
    <definedName name="InheritAmount2">Variables!$B$13</definedName>
    <definedName name="InheritMonth0">Variables!$B$14</definedName>
    <definedName name="MoveDate0">Variables!$B$17</definedName>
    <definedName name="MoveDate1">Variables!$B$18</definedName>
    <definedName name="MoveDate2">Variables!$B$19</definedName>
    <definedName name="RateAssumptions0">Variables!$B$39</definedName>
    <definedName name="RateMonths0">Variables!$B$40</definedName>
    <definedName name="RetireAdjust">Variables!$B$32</definedName>
    <definedName name="SalaryHistory0">Variables!$B$41</definedName>
    <definedName name="StartDate0">Variables!$B$20</definedName>
    <definedName name="StartDate1">Variables!$B$21</definedName>
    <definedName name="StartDate2">Variables!$B$22</definedName>
    <definedName name="Wf65Month0">Variables!$B$23</definedName>
    <definedName name="Wf65Month1">Variables!$B$24</definedName>
    <definedName name="Wf65Month2">Variables!#REF!</definedName>
    <definedName name="WfDeathMonth0">Variables!$B$26</definedName>
    <definedName name="WfDeathMonth1">Variables!$B$27</definedName>
    <definedName name="WfDeathMonth2">Variables!$B$28</definedName>
    <definedName name="WfRetireDate0">Variables!$B$29</definedName>
    <definedName name="WfRetireDate1">Variables!$B$30</definedName>
    <definedName name="WfRetireDate2">Variables!$B$31</definedName>
    <definedName name="WfSocialS0">Variables!$B$42</definedName>
    <definedName name="WfSocialS1">Variables!$B$44</definedName>
  </definedNames>
  <calcPr calcId="152511"/>
</workbook>
</file>

<file path=xl/calcChain.xml><?xml version="1.0" encoding="utf-8"?>
<calcChain xmlns="http://schemas.openxmlformats.org/spreadsheetml/2006/main">
  <c r="G281" i="1" l="1"/>
  <c r="F281" i="1"/>
  <c r="G254" i="1"/>
  <c r="F254" i="1"/>
  <c r="F253" i="1"/>
  <c r="G253" i="1"/>
  <c r="G276" i="1" l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G287" i="1"/>
  <c r="G285" i="1"/>
  <c r="F285" i="1"/>
  <c r="G284" i="1"/>
  <c r="F284" i="1"/>
  <c r="G283" i="1"/>
  <c r="F283" i="1"/>
  <c r="G282" i="1"/>
  <c r="F282" i="1"/>
  <c r="G280" i="1"/>
  <c r="F280" i="1"/>
  <c r="G279" i="1"/>
  <c r="F279" i="1"/>
  <c r="G278" i="1"/>
  <c r="F278" i="1"/>
  <c r="G277" i="1"/>
  <c r="F277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I268" i="1"/>
  <c r="G268" i="1"/>
  <c r="F268" i="1"/>
  <c r="G267" i="1" l="1"/>
  <c r="G241" i="1"/>
  <c r="I241" i="1"/>
  <c r="F241" i="1"/>
  <c r="F267" i="1" l="1"/>
  <c r="G266" i="1"/>
  <c r="F266" i="1"/>
  <c r="G265" i="1"/>
  <c r="F265" i="1"/>
  <c r="G264" i="1"/>
  <c r="F264" i="1"/>
  <c r="G263" i="1"/>
  <c r="F263" i="1"/>
  <c r="G262" i="1"/>
  <c r="F262" i="1"/>
  <c r="G261" i="1"/>
  <c r="G260" i="1"/>
  <c r="G258" i="1"/>
  <c r="F258" i="1"/>
  <c r="G257" i="1"/>
  <c r="F257" i="1"/>
  <c r="G256" i="1"/>
  <c r="F256" i="1"/>
  <c r="G255" i="1"/>
  <c r="F255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I32" i="1" l="1"/>
  <c r="I24" i="1"/>
  <c r="G50" i="1"/>
  <c r="F50" i="1"/>
  <c r="G49" i="1"/>
  <c r="F49" i="1"/>
  <c r="E49" i="1"/>
  <c r="G48" i="1"/>
  <c r="F48" i="1"/>
  <c r="G47" i="1"/>
  <c r="G46" i="1"/>
  <c r="E46" i="1"/>
  <c r="G45" i="1"/>
  <c r="F45" i="1"/>
  <c r="E45" i="1"/>
  <c r="G44" i="1"/>
  <c r="F44" i="1"/>
  <c r="E44" i="1"/>
  <c r="G43" i="1"/>
  <c r="E43" i="1"/>
  <c r="G42" i="1"/>
  <c r="E42" i="1"/>
  <c r="G41" i="1"/>
  <c r="F41" i="1"/>
  <c r="G40" i="1"/>
  <c r="F40" i="1"/>
  <c r="G39" i="1"/>
  <c r="F39" i="1"/>
  <c r="E39" i="1"/>
  <c r="G38" i="1"/>
  <c r="F38" i="1"/>
  <c r="E38" i="1"/>
  <c r="G37" i="1"/>
  <c r="F37" i="1"/>
  <c r="E37" i="1"/>
  <c r="G36" i="1"/>
  <c r="F36" i="1"/>
  <c r="G35" i="1"/>
  <c r="F35" i="1"/>
  <c r="G34" i="1"/>
  <c r="F34" i="1"/>
  <c r="G33" i="1"/>
  <c r="F33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F24" i="1"/>
  <c r="G24" i="1" s="1"/>
  <c r="I29" i="1" l="1"/>
  <c r="G208" i="1"/>
  <c r="F209" i="1" s="1"/>
  <c r="G209" i="1" s="1"/>
  <c r="F210" i="1" s="1"/>
  <c r="G210" i="1" s="1"/>
  <c r="F211" i="1" s="1"/>
  <c r="G211" i="1" s="1"/>
  <c r="F212" i="1" s="1"/>
  <c r="G212" i="1" s="1"/>
  <c r="G203" i="1"/>
  <c r="F204" i="1" s="1"/>
  <c r="G204" i="1" s="1"/>
  <c r="F205" i="1" l="1"/>
  <c r="G205" i="1" s="1"/>
  <c r="G198" i="1"/>
  <c r="F199" i="1" s="1"/>
  <c r="G199" i="1" s="1"/>
  <c r="F200" i="1" s="1"/>
  <c r="G200" i="1" s="1"/>
  <c r="F201" i="1" s="1"/>
  <c r="G201" i="1" s="1"/>
  <c r="F202" i="1" s="1"/>
  <c r="G202" i="1" s="1"/>
  <c r="F206" i="1" l="1"/>
  <c r="G206" i="1" s="1"/>
  <c r="G173" i="1"/>
  <c r="G174" i="1"/>
  <c r="G54" i="1"/>
  <c r="G172" i="1"/>
  <c r="F52" i="1"/>
  <c r="F207" i="1" l="1"/>
  <c r="G207" i="1" s="1"/>
  <c r="G162" i="1"/>
  <c r="G161" i="1"/>
  <c r="G163" i="1"/>
  <c r="F165" i="1" s="1"/>
  <c r="G160" i="1"/>
  <c r="G150" i="1"/>
  <c r="G155" i="1"/>
  <c r="F164" i="1" l="1"/>
  <c r="G164" i="1" s="1"/>
  <c r="G165" i="1"/>
  <c r="G156" i="1"/>
  <c r="F157" i="1" s="1"/>
  <c r="G157" i="1" s="1"/>
  <c r="G151" i="1"/>
  <c r="F152" i="1" s="1"/>
  <c r="G152" i="1" s="1"/>
  <c r="F167" i="1" l="1"/>
  <c r="F166" i="1"/>
  <c r="F158" i="1"/>
  <c r="F153" i="1"/>
  <c r="G148" i="1"/>
  <c r="G167" i="1" l="1"/>
  <c r="G166" i="1"/>
  <c r="G158" i="1"/>
  <c r="F159" i="1" s="1"/>
  <c r="G159" i="1" s="1"/>
  <c r="G153" i="1"/>
  <c r="F154" i="1" s="1"/>
  <c r="G154" i="1" s="1"/>
  <c r="G146" i="1"/>
  <c r="F146" i="1"/>
  <c r="G144" i="1"/>
  <c r="F144" i="1"/>
  <c r="F145" i="1" s="1"/>
  <c r="G145" i="1" s="1"/>
  <c r="F169" i="1" l="1"/>
  <c r="G169" i="1" s="1"/>
  <c r="F168" i="1"/>
  <c r="G168" i="1" s="1"/>
  <c r="F147" i="1"/>
  <c r="G147" i="1" s="1"/>
  <c r="G142" i="1"/>
  <c r="F143" i="1" s="1"/>
  <c r="G143" i="1" s="1"/>
  <c r="F137" i="1"/>
  <c r="G137" i="1" s="1"/>
  <c r="F121" i="1" l="1"/>
  <c r="F122" i="1" s="1"/>
  <c r="G121" i="1" l="1"/>
  <c r="F123" i="1"/>
  <c r="G123" i="1" s="1"/>
  <c r="G122" i="1"/>
  <c r="F222" i="1"/>
  <c r="G219" i="1"/>
  <c r="F219" i="1"/>
  <c r="G225" i="1"/>
  <c r="F225" i="1"/>
  <c r="G224" i="1"/>
  <c r="F224" i="1"/>
  <c r="G217" i="1"/>
  <c r="G215" i="1"/>
  <c r="G232" i="1" l="1"/>
  <c r="G231" i="1"/>
  <c r="G312" i="1"/>
  <c r="F312" i="1"/>
  <c r="G311" i="1"/>
  <c r="F311" i="1"/>
  <c r="G310" i="1"/>
  <c r="F310" i="1"/>
  <c r="G309" i="1"/>
  <c r="F309" i="1"/>
  <c r="E309" i="1"/>
  <c r="G308" i="1"/>
  <c r="G307" i="1"/>
  <c r="G306" i="1"/>
  <c r="F306" i="1"/>
  <c r="G305" i="1"/>
  <c r="F305" i="1"/>
  <c r="G304" i="1"/>
  <c r="F304" i="1"/>
  <c r="G303" i="1"/>
  <c r="F303" i="1"/>
  <c r="F302" i="1"/>
  <c r="G301" i="1"/>
  <c r="F301" i="1"/>
  <c r="G300" i="1"/>
  <c r="F300" i="1"/>
  <c r="G299" i="1"/>
  <c r="F299" i="1"/>
  <c r="G238" i="1"/>
  <c r="F238" i="1"/>
  <c r="G237" i="1"/>
  <c r="F237" i="1"/>
  <c r="G234" i="1"/>
  <c r="F234" i="1"/>
  <c r="G233" i="1"/>
  <c r="F233" i="1"/>
  <c r="E233" i="1"/>
  <c r="G235" i="1"/>
  <c r="G236" i="1"/>
  <c r="G230" i="1"/>
  <c r="F230" i="1"/>
  <c r="G229" i="1"/>
  <c r="F229" i="1"/>
  <c r="G228" i="1"/>
  <c r="F228" i="1"/>
  <c r="G227" i="1"/>
  <c r="F227" i="1"/>
  <c r="G226" i="1"/>
  <c r="F226" i="1"/>
  <c r="G223" i="1"/>
  <c r="F223" i="1"/>
  <c r="G221" i="1"/>
  <c r="F221" i="1"/>
  <c r="G220" i="1"/>
  <c r="F220" i="1"/>
  <c r="G218" i="1"/>
  <c r="F218" i="1"/>
  <c r="F217" i="1"/>
  <c r="G216" i="1"/>
  <c r="F216" i="1"/>
  <c r="F215" i="1"/>
  <c r="G111" i="1" l="1"/>
  <c r="F112" i="1" s="1"/>
  <c r="G107" i="1"/>
  <c r="G112" i="1" l="1"/>
  <c r="G100" i="1"/>
  <c r="G102" i="1"/>
  <c r="G101" i="1"/>
  <c r="G96" i="1"/>
  <c r="G95" i="1"/>
  <c r="G91" i="1" l="1"/>
  <c r="G90" i="1"/>
  <c r="G93" i="1"/>
  <c r="G92" i="1"/>
  <c r="G86" i="1" l="1"/>
  <c r="G85" i="1" l="1"/>
  <c r="G84" i="1"/>
  <c r="G83" i="1"/>
  <c r="G82" i="1"/>
  <c r="G81" i="1"/>
  <c r="G66" i="1"/>
  <c r="G65" i="1"/>
  <c r="G64" i="1"/>
  <c r="G63" i="1"/>
  <c r="G59" i="1"/>
  <c r="F60" i="1" s="1"/>
  <c r="G60" i="1" s="1"/>
  <c r="F61" i="1" s="1"/>
  <c r="G61" i="1" s="1"/>
  <c r="F62" i="1" s="1"/>
  <c r="G62" i="1" s="1"/>
  <c r="G55" i="1"/>
  <c r="F56" i="1" s="1"/>
  <c r="G56" i="1" s="1"/>
  <c r="F57" i="1" s="1"/>
  <c r="G57" i="1" s="1"/>
  <c r="F58" i="1" s="1"/>
  <c r="G58" i="1" s="1"/>
  <c r="G214" i="1" l="1"/>
  <c r="G18" i="1" l="1"/>
  <c r="G17" i="1"/>
  <c r="G171" i="1"/>
  <c r="G128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22" i="1"/>
  <c r="G21" i="1"/>
  <c r="G20" i="1"/>
  <c r="G19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G2" i="1"/>
  <c r="F80" i="1"/>
  <c r="F79" i="1"/>
  <c r="F78" i="1"/>
  <c r="F77" i="1"/>
  <c r="F74" i="1"/>
  <c r="F73" i="1"/>
  <c r="F72" i="1"/>
  <c r="F71" i="1"/>
  <c r="F70" i="1"/>
  <c r="F69" i="1"/>
  <c r="F68" i="1"/>
  <c r="F67" i="1"/>
  <c r="F22" i="1"/>
  <c r="F21" i="1"/>
  <c r="F20" i="1"/>
  <c r="F19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9" i="1" l="1"/>
  <c r="B6" i="2" l="1"/>
  <c r="B16" i="2" s="1"/>
  <c r="B27" i="2"/>
  <c r="B18" i="2"/>
  <c r="E77" i="1" l="1"/>
  <c r="B29" i="2" l="1"/>
  <c r="B19" i="2"/>
  <c r="B8" i="2"/>
  <c r="F308" i="1" l="1"/>
  <c r="F307" i="1"/>
  <c r="G302" i="1"/>
  <c r="G6" i="1"/>
  <c r="F15" i="1"/>
  <c r="F75" i="1"/>
  <c r="F76" i="1"/>
  <c r="G70" i="1"/>
  <c r="F16" i="1"/>
  <c r="B9" i="2"/>
  <c r="F47" i="1" l="1"/>
  <c r="F46" i="1"/>
  <c r="G32" i="1"/>
  <c r="F235" i="1"/>
  <c r="F236" i="1"/>
  <c r="G222" i="1"/>
</calcChain>
</file>

<file path=xl/sharedStrings.xml><?xml version="1.0" encoding="utf-8"?>
<sst xmlns="http://schemas.openxmlformats.org/spreadsheetml/2006/main" count="1971" uniqueCount="609">
  <si>
    <t>OnDate</t>
  </si>
  <si>
    <t>OffDate</t>
  </si>
  <si>
    <t>Description</t>
  </si>
  <si>
    <t>Type</t>
  </si>
  <si>
    <t>Scenario</t>
  </si>
  <si>
    <t>Value</t>
  </si>
  <si>
    <t>Name</t>
  </si>
  <si>
    <t>float</t>
  </si>
  <si>
    <t>date</t>
  </si>
  <si>
    <t>expected lump value of inheritance</t>
  </si>
  <si>
    <t>annuities</t>
  </si>
  <si>
    <t>Method</t>
  </si>
  <si>
    <t>salary</t>
  </si>
  <si>
    <t>SeriesName</t>
  </si>
  <si>
    <t>LongName</t>
  </si>
  <si>
    <t>LongDescription</t>
  </si>
  <si>
    <t>Date</t>
  </si>
  <si>
    <t>month date series</t>
  </si>
  <si>
    <t>Etotal</t>
  </si>
  <si>
    <t>expensetotal</t>
  </si>
  <si>
    <t>total expense series</t>
  </si>
  <si>
    <t>total expenses for month</t>
  </si>
  <si>
    <t>Itotal</t>
  </si>
  <si>
    <t>incometotal</t>
  </si>
  <si>
    <t>total income series</t>
  </si>
  <si>
    <t>total income for month</t>
  </si>
  <si>
    <t>I0</t>
  </si>
  <si>
    <t>income series 0</t>
  </si>
  <si>
    <t>main income source</t>
  </si>
  <si>
    <t>I1</t>
  </si>
  <si>
    <t>income series 1</t>
  </si>
  <si>
    <t>I2</t>
  </si>
  <si>
    <t>income series 2</t>
  </si>
  <si>
    <t>any regular monthly payment</t>
  </si>
  <si>
    <t>I3</t>
  </si>
  <si>
    <t>income series 3</t>
  </si>
  <si>
    <t>interest, dividends, stock sales et cetera</t>
  </si>
  <si>
    <t>I4</t>
  </si>
  <si>
    <t>income series 4</t>
  </si>
  <si>
    <t>I5</t>
  </si>
  <si>
    <t>windfall</t>
  </si>
  <si>
    <t>income series 5</t>
  </si>
  <si>
    <t>unexpected income</t>
  </si>
  <si>
    <t>E0</t>
  </si>
  <si>
    <t>expense series 0</t>
  </si>
  <si>
    <t>rent, mortgage</t>
  </si>
  <si>
    <t>E1</t>
  </si>
  <si>
    <t>living</t>
  </si>
  <si>
    <t>expense series 1</t>
  </si>
  <si>
    <t>normal monthly living expenses</t>
  </si>
  <si>
    <t>E2</t>
  </si>
  <si>
    <t>insurance</t>
  </si>
  <si>
    <t>expense series 2</t>
  </si>
  <si>
    <t xml:space="preserve">medical, car other insurance </t>
  </si>
  <si>
    <t>E3</t>
  </si>
  <si>
    <t>taxes</t>
  </si>
  <si>
    <t>expense series 3</t>
  </si>
  <si>
    <t xml:space="preserve">state, federal </t>
  </si>
  <si>
    <t>E4</t>
  </si>
  <si>
    <t>car</t>
  </si>
  <si>
    <t>expense series 4</t>
  </si>
  <si>
    <t>E5</t>
  </si>
  <si>
    <t>expense series 5</t>
  </si>
  <si>
    <t>expensive discretionary spending trips, telescopes et cetera</t>
  </si>
  <si>
    <t>MethodArguments</t>
  </si>
  <si>
    <t>inc</t>
  </si>
  <si>
    <t>exp</t>
  </si>
  <si>
    <t>SeriesType</t>
  </si>
  <si>
    <t>yyyymm01</t>
  </si>
  <si>
    <t>model start date</t>
  </si>
  <si>
    <t>expected month of inheritance based on Wolfram Alpha contingent life expectancy - requires yearly update</t>
  </si>
  <si>
    <t>reserve savings</t>
  </si>
  <si>
    <t>rssavings</t>
  </si>
  <si>
    <t>reserve investments</t>
  </si>
  <si>
    <t>total investments available in current period</t>
  </si>
  <si>
    <t>rsequity</t>
  </si>
  <si>
    <t>reserve equity</t>
  </si>
  <si>
    <t>first retirement date</t>
  </si>
  <si>
    <t>incidental housing expenses after move assuming no mortgage or rent</t>
  </si>
  <si>
    <t>second retirement date</t>
  </si>
  <si>
    <t>third retirement date</t>
  </si>
  <si>
    <t xml:space="preserve">third date we move </t>
  </si>
  <si>
    <t>MoveDate0</t>
  </si>
  <si>
    <t>MoveDate1</t>
  </si>
  <si>
    <t>MoveDate2</t>
  </si>
  <si>
    <t>BackPeriods=.1</t>
  </si>
  <si>
    <t>YearInflate=.2</t>
  </si>
  <si>
    <t>BackPeriods=.4 [ YearInflate=.1.5</t>
  </si>
  <si>
    <t>total savings and inheritance available in current period</t>
  </si>
  <si>
    <t>total house, land and other equity available in current period</t>
  </si>
  <si>
    <t>model time span contiguous months</t>
  </si>
  <si>
    <t>Hb65Month1</t>
  </si>
  <si>
    <t>Hb65Month2</t>
  </si>
  <si>
    <t>InheritMonth1</t>
  </si>
  <si>
    <t>InheritMonth2</t>
  </si>
  <si>
    <t>InheritAmount1</t>
  </si>
  <si>
    <t>InheritAmount2</t>
  </si>
  <si>
    <t>InheritAmount0</t>
  </si>
  <si>
    <t>HbRetireDate0</t>
  </si>
  <si>
    <t>HbRetireDate1</t>
  </si>
  <si>
    <t>HbRetireDate2</t>
  </si>
  <si>
    <t>`</t>
  </si>
  <si>
    <t>WfRetireDate0</t>
  </si>
  <si>
    <t>WfRetireDate1</t>
  </si>
  <si>
    <t>WfRetireDate2</t>
  </si>
  <si>
    <t>InheritMonth0</t>
  </si>
  <si>
    <t>Hb65Month0</t>
  </si>
  <si>
    <t>month first husband turns 65</t>
  </si>
  <si>
    <t>month second husband  turns 65</t>
  </si>
  <si>
    <t>month third husband turns 65</t>
  </si>
  <si>
    <t>month first wife turns 65</t>
  </si>
  <si>
    <t>Wf65Month1</t>
  </si>
  <si>
    <t>Wf65Month0</t>
  </si>
  <si>
    <t>month second wife turns 65</t>
  </si>
  <si>
    <t>HbDeathMonth0</t>
  </si>
  <si>
    <t>HbDeathMonth1</t>
  </si>
  <si>
    <t>HbDeathMonth2</t>
  </si>
  <si>
    <t>WfDeathMonth0</t>
  </si>
  <si>
    <t>WfDeathMonth1</t>
  </si>
  <si>
    <t>WfDeathMonth2</t>
  </si>
  <si>
    <t>calculated death month based on Wolfram Alpha contingent life expectancy - requires yearly update</t>
  </si>
  <si>
    <t xml:space="preserve">calculated death month based on Wolfram Alpha contingent life expectancy - requires yearly update </t>
  </si>
  <si>
    <t>Wf65Month2</t>
  </si>
  <si>
    <t>E6</t>
  </si>
  <si>
    <t>loan</t>
  </si>
  <si>
    <t>expense series 6</t>
  </si>
  <si>
    <t>RetireAdjust</t>
  </si>
  <si>
    <t>years before/after retirement</t>
  </si>
  <si>
    <t>DeathAdjust</t>
  </si>
  <si>
    <t>int</t>
  </si>
  <si>
    <t>die before/after actuarial estimate</t>
  </si>
  <si>
    <t>res</t>
  </si>
  <si>
    <t>Rtotal</t>
  </si>
  <si>
    <t>total reserve series</t>
  </si>
  <si>
    <t>total reserves for period</t>
  </si>
  <si>
    <t>salarysup</t>
  </si>
  <si>
    <t>reservetotal</t>
  </si>
  <si>
    <t>annuitysup</t>
  </si>
  <si>
    <t>additional regular monthly payments</t>
  </si>
  <si>
    <t>reserve</t>
  </si>
  <si>
    <t>dividends</t>
  </si>
  <si>
    <t>R0</t>
  </si>
  <si>
    <t>R1</t>
  </si>
  <si>
    <t>R2</t>
  </si>
  <si>
    <t>R3</t>
  </si>
  <si>
    <t>rsinvest</t>
  </si>
  <si>
    <t>spend</t>
  </si>
  <si>
    <t>balance</t>
  </si>
  <si>
    <t>balance income expenses</t>
  </si>
  <si>
    <t xml:space="preserve">primary period balance income minus expenses </t>
  </si>
  <si>
    <t>D0</t>
  </si>
  <si>
    <t>D1</t>
  </si>
  <si>
    <t>D2</t>
  </si>
  <si>
    <t>Dtotal</t>
  </si>
  <si>
    <t>dbt</t>
  </si>
  <si>
    <t>debt series 0</t>
  </si>
  <si>
    <t>debt series 1</t>
  </si>
  <si>
    <t>debt series 2</t>
  </si>
  <si>
    <t>total debt series</t>
  </si>
  <si>
    <t>expense series 7</t>
  </si>
  <si>
    <t>E7</t>
  </si>
  <si>
    <t>debttotal</t>
  </si>
  <si>
    <t>total debt for month</t>
  </si>
  <si>
    <t>dbcar</t>
  </si>
  <si>
    <t xml:space="preserve">supplementary salary </t>
  </si>
  <si>
    <t>optional</t>
  </si>
  <si>
    <t>dboptional</t>
  </si>
  <si>
    <t>D3</t>
  </si>
  <si>
    <t>balance remaining on major optional loans</t>
  </si>
  <si>
    <t>balance remaining on major medical loans</t>
  </si>
  <si>
    <t>balance remaining on mortgage loans</t>
  </si>
  <si>
    <t>debt series 3</t>
  </si>
  <si>
    <t>rsother</t>
  </si>
  <si>
    <t>reserve other</t>
  </si>
  <si>
    <t>total other cash like reserves like health spending accounts</t>
  </si>
  <si>
    <t>networth</t>
  </si>
  <si>
    <t>net worth</t>
  </si>
  <si>
    <t>basic period net worth</t>
  </si>
  <si>
    <t>total savings at model start</t>
  </si>
  <si>
    <t>inheritance to savings</t>
  </si>
  <si>
    <t>stock value at model start</t>
  </si>
  <si>
    <t>savings at model start</t>
  </si>
  <si>
    <t>incidental housing expenses after move</t>
  </si>
  <si>
    <t>any spouse pension payments</t>
  </si>
  <si>
    <t>spouse death survivor benefit payments</t>
  </si>
  <si>
    <t>car and home insurance</t>
  </si>
  <si>
    <t>Initial=.1</t>
  </si>
  <si>
    <t>EC</t>
  </si>
  <si>
    <t>expense calculation credits</t>
  </si>
  <si>
    <t>expcredit</t>
  </si>
  <si>
    <t>IC</t>
  </si>
  <si>
    <t>inccharge</t>
  </si>
  <si>
    <t>income calculation charges</t>
  </si>
  <si>
    <t xml:space="preserve">calculated expense period credits </t>
  </si>
  <si>
    <t xml:space="preserve">calculated income charges </t>
  </si>
  <si>
    <t>utl</t>
  </si>
  <si>
    <t>dbother</t>
  </si>
  <si>
    <t>debt series 4</t>
  </si>
  <si>
    <t>balance remaining on major other loans</t>
  </si>
  <si>
    <t>balance remaining on car loans</t>
  </si>
  <si>
    <t>history</t>
  </si>
  <si>
    <t>borrow</t>
  </si>
  <si>
    <t>down payment on house from savings</t>
  </si>
  <si>
    <t>car down payment from savings</t>
  </si>
  <si>
    <t>pay balance of car at 5% for 5 years</t>
  </si>
  <si>
    <t>annualized car maintenance</t>
  </si>
  <si>
    <t>30 year mortgage rate on house at 5% until inheritance</t>
  </si>
  <si>
    <t>car maintenance and other payments</t>
  </si>
  <si>
    <t>loan payments</t>
  </si>
  <si>
    <t>buy house</t>
  </si>
  <si>
    <t>buy car</t>
  </si>
  <si>
    <t>Group</t>
  </si>
  <si>
    <t>inherit</t>
  </si>
  <si>
    <t>pay off remaining mortgage balance after inheritance Fee is closing cost</t>
  </si>
  <si>
    <t>moving expenses</t>
  </si>
  <si>
    <t>move</t>
  </si>
  <si>
    <t>dbhouse</t>
  </si>
  <si>
    <t>dbmedical</t>
  </si>
  <si>
    <t>house</t>
  </si>
  <si>
    <t>medical</t>
  </si>
  <si>
    <t>medical dental expenses not regular insurance payments</t>
  </si>
  <si>
    <t>other</t>
  </si>
  <si>
    <t>other noncategorized expenses</t>
  </si>
  <si>
    <t>E8</t>
  </si>
  <si>
    <t>expense series 8</t>
  </si>
  <si>
    <t>transfer</t>
  </si>
  <si>
    <t>D4</t>
  </si>
  <si>
    <t>BB</t>
  </si>
  <si>
    <t>NW</t>
  </si>
  <si>
    <t>U0</t>
  </si>
  <si>
    <t>U1</t>
  </si>
  <si>
    <t>U2</t>
  </si>
  <si>
    <t>U3</t>
  </si>
  <si>
    <t>u0</t>
  </si>
  <si>
    <t>u1</t>
  </si>
  <si>
    <t>u2</t>
  </si>
  <si>
    <t>u3</t>
  </si>
  <si>
    <t>utility series 0</t>
  </si>
  <si>
    <t>utility series 1</t>
  </si>
  <si>
    <t>utility series 2</t>
  </si>
  <si>
    <t>utility series 3</t>
  </si>
  <si>
    <t>s_1</t>
  </si>
  <si>
    <t>s_2</t>
  </si>
  <si>
    <t>s_3</t>
  </si>
  <si>
    <t>past is not altered test</t>
  </si>
  <si>
    <t>any us social security survivor spouse collects after partner death</t>
  </si>
  <si>
    <t>current rent until move</t>
  </si>
  <si>
    <t>maintain net monthly income until retirement</t>
  </si>
  <si>
    <t>any Canada pension payments</t>
  </si>
  <si>
    <t>estimated social security payments spread over life</t>
  </si>
  <si>
    <t>current rent until  move</t>
  </si>
  <si>
    <t>any pension payments</t>
  </si>
  <si>
    <t xml:space="preserve">s_4 </t>
  </si>
  <si>
    <t>past test 0</t>
  </si>
  <si>
    <t>s_5</t>
  </si>
  <si>
    <t>Initial=. 1</t>
  </si>
  <si>
    <t>Interest=. 15 [ YearTerm=. 2</t>
  </si>
  <si>
    <t>increase equity $100 per month debt savings</t>
  </si>
  <si>
    <t>spouse medical insurance</t>
  </si>
  <si>
    <t>Initial=.1 [ RInvest=. 1</t>
  </si>
  <si>
    <t>Interest=. 5 [ YearTerm=. 30 [ DHouse=.1</t>
  </si>
  <si>
    <t>Interest=. 5 [ YearTerm=. 5 [ DCar=.1</t>
  </si>
  <si>
    <t>Fee=. 200 [ DHouse=.1</t>
  </si>
  <si>
    <t>Fee=. 10 [ RSavings=. 1 0 [ RInvest=. 0 1</t>
  </si>
  <si>
    <t>REquity=. 0 1</t>
  </si>
  <si>
    <t>s_6</t>
  </si>
  <si>
    <t>borrow test 0</t>
  </si>
  <si>
    <t>borrow test 1</t>
  </si>
  <si>
    <t>s_7</t>
  </si>
  <si>
    <t>borrow test 2</t>
  </si>
  <si>
    <t>Interest=. 5 [ YearTerm=. 10 [ RInvest=. 1</t>
  </si>
  <si>
    <t>s_8</t>
  </si>
  <si>
    <t>borrow test 3</t>
  </si>
  <si>
    <t>borrow at 5% with 10 year payback with payments from investments to other loan</t>
  </si>
  <si>
    <t>Initial=. 1 [ RInvest=.1</t>
  </si>
  <si>
    <t>Interest=. 5 [ YearTerm=. 10 [ RSavings=. 1 [ DCar=.1</t>
  </si>
  <si>
    <t>s_9</t>
  </si>
  <si>
    <t>Interest=. 15 [ YearTerm=. 7</t>
  </si>
  <si>
    <t>Interest=. 7.3 [ YearTerm=. 2 [ RSavings=. 1</t>
  </si>
  <si>
    <t>borrow test 4</t>
  </si>
  <si>
    <t>s_10</t>
  </si>
  <si>
    <t>mean value of relevant historical periods added to date range</t>
  </si>
  <si>
    <t>s_11</t>
  </si>
  <si>
    <t>history test 3</t>
  </si>
  <si>
    <t>future fill on off period with value</t>
  </si>
  <si>
    <t>s_12</t>
  </si>
  <si>
    <t>s_13</t>
  </si>
  <si>
    <t>BackPeriods=. 1</t>
  </si>
  <si>
    <t>important case of one period back ondate must be before current month for this test</t>
  </si>
  <si>
    <t>s_14</t>
  </si>
  <si>
    <t>Initial=. 1 [ REquity=.1</t>
  </si>
  <si>
    <t>Initial=. 1 [ ROther=.1</t>
  </si>
  <si>
    <t>invest amount ondate in future</t>
  </si>
  <si>
    <t>deposit to savings ondate in future</t>
  </si>
  <si>
    <t>add to equity ondate in future</t>
  </si>
  <si>
    <t>RInvest=. 1</t>
  </si>
  <si>
    <t>REquity=.1</t>
  </si>
  <si>
    <t>ROther=.1</t>
  </si>
  <si>
    <t xml:space="preserve">reserve test 0 </t>
  </si>
  <si>
    <t>s_15</t>
  </si>
  <si>
    <t>not initial deposit to savings ondate in future generates expense</t>
  </si>
  <si>
    <t>not initial invest amount ondate in future generates expense</t>
  </si>
  <si>
    <t>not initial add to equity ondate in future generates expense</t>
  </si>
  <si>
    <t>not initial add to other ondate in future generates expense</t>
  </si>
  <si>
    <t>reserve test 1</t>
  </si>
  <si>
    <t>s_16</t>
  </si>
  <si>
    <t>allocate initial values to reserves over period</t>
  </si>
  <si>
    <t>Initial=. 1 [ RSavings=. 0.2 [ RInvest=. 0.2 [ REquity=. 0.5 [ ROther=. 0.1</t>
  </si>
  <si>
    <t>reserve test 2</t>
  </si>
  <si>
    <t>s_17</t>
  </si>
  <si>
    <t>RSavings=. 0.2 [ RInvest=. 0.2 [ REquity=. 0.5 [ ROther=. 0.1</t>
  </si>
  <si>
    <t>allocate values to reserves over period generate expenses</t>
  </si>
  <si>
    <t xml:space="preserve">reserve test 3 </t>
  </si>
  <si>
    <t>Fee=. 10 [ Initial=. 1 [ RSavings=. 0.2 [ RInvest=. 0.2 [ REquity=. 0.5 [ ROther=. 0.1</t>
  </si>
  <si>
    <t xml:space="preserve">allocate initial values to reserves over period with fee per period </t>
  </si>
  <si>
    <t>s_18</t>
  </si>
  <si>
    <t>s_19</t>
  </si>
  <si>
    <t>reserve test 4</t>
  </si>
  <si>
    <t>Fee=. 10 [ RSavings=. 0.2 [ RInvest=. 0.2 [ REquity=. 0.5 [ ROther=. 0.1</t>
  </si>
  <si>
    <t xml:space="preserve">allocate values to reserves over period with fee per period </t>
  </si>
  <si>
    <t>reserve test 5</t>
  </si>
  <si>
    <t>s_20</t>
  </si>
  <si>
    <t>spend value charge savings</t>
  </si>
  <si>
    <t>spend test 0</t>
  </si>
  <si>
    <t>Fee=. 10 [ RInvest=. 1</t>
  </si>
  <si>
    <t>spend value charge investments apply fee</t>
  </si>
  <si>
    <t>s_21</t>
  </si>
  <si>
    <t>add to other ondate in future</t>
  </si>
  <si>
    <t>s_22</t>
  </si>
  <si>
    <t>spend test 1</t>
  </si>
  <si>
    <t>s_23</t>
  </si>
  <si>
    <t>spend test 2</t>
  </si>
  <si>
    <t>spend value each period charging reserve allocation</t>
  </si>
  <si>
    <t>RSavings=. 0.3 [ RInvest=. 0.2 [ REquity=.0.1 [ ROther=. 0.4</t>
  </si>
  <si>
    <t>spend test 3</t>
  </si>
  <si>
    <t>RSavings=. 0.3 [ RInvest=. 0.2 [ REquity=.0.1 [ ROther=. 0.4 [ Fee=. 10</t>
  </si>
  <si>
    <t>s_24</t>
  </si>
  <si>
    <t>spend value each period charging fee adjusted reserve allocation</t>
  </si>
  <si>
    <t>spend test 4</t>
  </si>
  <si>
    <t>buy value of stock per month with transaction fee and debt savings</t>
  </si>
  <si>
    <t>fee</t>
  </si>
  <si>
    <t>period transaction fees</t>
  </si>
  <si>
    <t>transaction fee series</t>
  </si>
  <si>
    <t>EF</t>
  </si>
  <si>
    <t>Fee=. 10</t>
  </si>
  <si>
    <t>levy fee over period</t>
  </si>
  <si>
    <t>spend test 5</t>
  </si>
  <si>
    <t>s_25</t>
  </si>
  <si>
    <t>Fee=. 5</t>
  </si>
  <si>
    <t>additional fee over subperiod</t>
  </si>
  <si>
    <t>s_26</t>
  </si>
  <si>
    <t>spend test 6</t>
  </si>
  <si>
    <t>s_27</t>
  </si>
  <si>
    <t>transfer test 1</t>
  </si>
  <si>
    <t>Interest=. 15 [ YearTerm=. 5</t>
  </si>
  <si>
    <t>transfer test 0</t>
  </si>
  <si>
    <t>s_28</t>
  </si>
  <si>
    <t>transfer test 2</t>
  </si>
  <si>
    <t>borrow other at 15% with 5 year payback with payments from loan expense loan is not fully paid</t>
  </si>
  <si>
    <t>RSavings=. 1 [ DOther=. 1</t>
  </si>
  <si>
    <t>make additional payments to other loan debt savings</t>
  </si>
  <si>
    <t>borrow other at 15% with 2 year payback with payments from loan expense</t>
  </si>
  <si>
    <t>borrow other at 15% with 7 year payback with payments from loan expense loan is not fully paid</t>
  </si>
  <si>
    <t>borrow other at 7.3% with 2 year payback with payments from savings</t>
  </si>
  <si>
    <t>borrow car at 5% with 10 year payback with payments from savings</t>
  </si>
  <si>
    <t>spend value charge allocation</t>
  </si>
  <si>
    <t>Fee=. 10 [ RInvest=. 0.3 [ ROther=. 0.7</t>
  </si>
  <si>
    <t>Fee=. 5 [ ROther=. 0.8 [ RSavings=. 0.2</t>
  </si>
  <si>
    <t>deposit nothing to allocation but pay a screw you fee</t>
  </si>
  <si>
    <t>transfers require arguments without arguments nothing is done</t>
  </si>
  <si>
    <t>transfer nothing but charge a screw you period fee</t>
  </si>
  <si>
    <t>transfer test 3</t>
  </si>
  <si>
    <t>s_29</t>
  </si>
  <si>
    <t>RSavings=. 1 [ DOther=. 1 [ Fee=. 10</t>
  </si>
  <si>
    <t>s_30</t>
  </si>
  <si>
    <t>Interest=. 10 [ YearTerm=. 7</t>
  </si>
  <si>
    <t>borrow other at 10% with 7 year payback with payments from loan expense loan is not fully paid</t>
  </si>
  <si>
    <t>make additional payments to debt allocation charge savings and fee</t>
  </si>
  <si>
    <t>make additional payments to other loan charge savings and fee</t>
  </si>
  <si>
    <t>RSavings=. 1 [ DOther=. 0.4 [ Fee=. 10 [ DCar =. 0.6</t>
  </si>
  <si>
    <t>transfer test 4</t>
  </si>
  <si>
    <t>borrow car at 7% with 7 year payback with payments from loan expense loan is not fully paid</t>
  </si>
  <si>
    <t>borrow house at 4.3% with 30 year payback with payments from loan expense loan is not fully paid</t>
  </si>
  <si>
    <t>s_31</t>
  </si>
  <si>
    <t>transfer test 5</t>
  </si>
  <si>
    <t>deposit to savings</t>
  </si>
  <si>
    <t>pay off house with large lump payments from savings</t>
  </si>
  <si>
    <t>RSavings=. 1 [ DHouse=. 1</t>
  </si>
  <si>
    <t>Interest=. 7 [ YearTerm=. 7 [ DCar=.1</t>
  </si>
  <si>
    <t>Interest=. 4.3 [ YearTerm=. 30 [ DHouse=. 1</t>
  </si>
  <si>
    <t>home owners association payments</t>
  </si>
  <si>
    <t>property tax</t>
  </si>
  <si>
    <t>s_32</t>
  </si>
  <si>
    <t>transfer test 6</t>
  </si>
  <si>
    <t>pay off house with large lump payment from savings and closing fee</t>
  </si>
  <si>
    <t>RSavings=. 1 [ DHouse=. 1 [ Fee=. 1000</t>
  </si>
  <si>
    <t>s_66</t>
  </si>
  <si>
    <t>s_99</t>
  </si>
  <si>
    <t>any pension payments to me</t>
  </si>
  <si>
    <t>annualized car maintenance until first death</t>
  </si>
  <si>
    <t>car insurance</t>
  </si>
  <si>
    <t>property taxes</t>
  </si>
  <si>
    <t>Interest=. 4.5 [ YearTerm=. 30 [ DHouse=.1</t>
  </si>
  <si>
    <t>maintain net monthly income until move</t>
  </si>
  <si>
    <t>reduced net income after move until retirement</t>
  </si>
  <si>
    <t>Fee=. 500 [ DHouse=.1</t>
  </si>
  <si>
    <t>30 year mortgage rate on house until inheritance</t>
  </si>
  <si>
    <t>estimated social security payments spread over expected life</t>
  </si>
  <si>
    <t>medical insurance in the gap between retirement and spouse medicare eligibility</t>
  </si>
  <si>
    <t>pay off remaining mortgage balance after inheritance fee is closing cost</t>
  </si>
  <si>
    <t>any us social security survivor benefit after first death</t>
  </si>
  <si>
    <t>On</t>
  </si>
  <si>
    <t>history test 6</t>
  </si>
  <si>
    <t>s_33</t>
  </si>
  <si>
    <t>YearInflate=. 5</t>
  </si>
  <si>
    <t>YearInflate=. 2</t>
  </si>
  <si>
    <t>history test 7</t>
  </si>
  <si>
    <t>s_34</t>
  </si>
  <si>
    <t>nominal yearly cost inflation</t>
  </si>
  <si>
    <t>nominal yearly wage inflation</t>
  </si>
  <si>
    <t>YearInflate=. 4</t>
  </si>
  <si>
    <t>s_35</t>
  </si>
  <si>
    <t>borrow test 5</t>
  </si>
  <si>
    <t>Interest=. 4.75 [ YearTerm=. 30 [ DHouse=.1 [ LoanEquity=.1</t>
  </si>
  <si>
    <t>s_36</t>
  </si>
  <si>
    <t>borrow test 6</t>
  </si>
  <si>
    <t>borrow house and add principal part to equity where monthly payments are defined by TAB delimited schedule table</t>
  </si>
  <si>
    <t>borrow house at 4.75% with 30 year payback, payments from loan expense, add principal part of payments to equity, loan is not fully paid</t>
  </si>
  <si>
    <t>deposit to investments</t>
  </si>
  <si>
    <t>health insurance for spouse in gap between my retirement at her Medicare eligibility</t>
  </si>
  <si>
    <t>assume</t>
  </si>
  <si>
    <t>annual percent reserve growth or decline during period</t>
  </si>
  <si>
    <t>assume test 0</t>
  </si>
  <si>
    <t>assume test 1</t>
  </si>
  <si>
    <t>s_37</t>
  </si>
  <si>
    <t>s_38</t>
  </si>
  <si>
    <t>assume test 2</t>
  </si>
  <si>
    <t>assume test 3</t>
  </si>
  <si>
    <t>s_39</t>
  </si>
  <si>
    <t>s_40</t>
  </si>
  <si>
    <t>apply default negative value to reserve growth series</t>
  </si>
  <si>
    <t>apply default positive value to reserve growth series</t>
  </si>
  <si>
    <t>any government pension payments</t>
  </si>
  <si>
    <t>monthly other annuity payments</t>
  </si>
  <si>
    <t>DHouse=.1 [ LoanEquity=.1 [ Schedule=. 'c:/temp/bank0.txt'</t>
  </si>
  <si>
    <t>RSavings=. 2 [ RInvest=. 4 [ REquity=.8 [ ROther=. 12</t>
  </si>
  <si>
    <t>invest amount</t>
  </si>
  <si>
    <t>Initial=. 1 [ RInvest=. 1</t>
  </si>
  <si>
    <t xml:space="preserve">add to equity </t>
  </si>
  <si>
    <t>Initial=. 1 [ REquity=. 1</t>
  </si>
  <si>
    <t>other reserve</t>
  </si>
  <si>
    <t>Initial=. 1 [ ROther=. 1</t>
  </si>
  <si>
    <t>RSavings=. 1 [ RInvest=. 7 [ REquity=.7</t>
  </si>
  <si>
    <t>assume test 4</t>
  </si>
  <si>
    <t>Initial=. 1 [ RSavings=. 0.2 [ RInvest=. 0.4 [ REquity=. 0.2  [ ROther=. 0.2</t>
  </si>
  <si>
    <t>s_41</t>
  </si>
  <si>
    <t>RSavings=. -2 [ RInvest=. -4 [ REquity=. -8 [ ROther=. -12</t>
  </si>
  <si>
    <t>s_42</t>
  </si>
  <si>
    <t>assume test 5</t>
  </si>
  <si>
    <t xml:space="preserve">assume test 5 </t>
  </si>
  <si>
    <t>RSavings=. 2 [ RInvest=. 8 [ REquity=.7</t>
  </si>
  <si>
    <t>RSavings=. 1 0 [ RInvest=. 0 1</t>
  </si>
  <si>
    <t>shift some savings to higher growth investments</t>
  </si>
  <si>
    <t>s_43</t>
  </si>
  <si>
    <t>transfer test 7</t>
  </si>
  <si>
    <t>Interest=. 4.75 [ YearTerm=. 30 [ DHouse=. 1</t>
  </si>
  <si>
    <t xml:space="preserve">rate assumptions </t>
  </si>
  <si>
    <t>YearInflate=. 1.5</t>
  </si>
  <si>
    <t>s_44</t>
  </si>
  <si>
    <t>inflate test 0</t>
  </si>
  <si>
    <t>YearInflate=.4</t>
  </si>
  <si>
    <t>YearInflate=.8</t>
  </si>
  <si>
    <t>YearInflate=.10</t>
  </si>
  <si>
    <t>house expenses increasing by percent</t>
  </si>
  <si>
    <t>salary increasing by percent</t>
  </si>
  <si>
    <t>insurance increasing by percent</t>
  </si>
  <si>
    <t>car expense decreasing by percent</t>
  </si>
  <si>
    <t>YearInflate=.-6</t>
  </si>
  <si>
    <t>s_45</t>
  </si>
  <si>
    <t>fut back test 0</t>
  </si>
  <si>
    <t>BackPeriods=. -1</t>
  </si>
  <si>
    <t>when back periods is -1 value should override any history</t>
  </si>
  <si>
    <t>s_46</t>
  </si>
  <si>
    <t>fut net worth test 0</t>
  </si>
  <si>
    <t>s_47</t>
  </si>
  <si>
    <t xml:space="preserve">fut reserve test 6 </t>
  </si>
  <si>
    <t xml:space="preserve">fut reserve test 7 </t>
  </si>
  <si>
    <t>s_48</t>
  </si>
  <si>
    <t xml:space="preserve">deposit to savings ondate in past - initial deposits inject money into the system </t>
  </si>
  <si>
    <t>charge expenses in past then cross past/present boundary</t>
  </si>
  <si>
    <t>deposit to savings in past - charge expenses</t>
  </si>
  <si>
    <t>invest amount in future - charge expenses</t>
  </si>
  <si>
    <t>add to equity in future - charge expenses</t>
  </si>
  <si>
    <t>add to other in future - charge expenses</t>
  </si>
  <si>
    <t>deposit to savings in past</t>
  </si>
  <si>
    <t>s_49</t>
  </si>
  <si>
    <t xml:space="preserve">fut reserve test 8 </t>
  </si>
  <si>
    <t>invest amount in future</t>
  </si>
  <si>
    <t>add to equity in future</t>
  </si>
  <si>
    <t>add to other in future</t>
  </si>
  <si>
    <t>deposit to savings charge expenses in past</t>
  </si>
  <si>
    <t>fut history test 1</t>
  </si>
  <si>
    <t>fut history test 2</t>
  </si>
  <si>
    <t>BackPeriods=.  20</t>
  </si>
  <si>
    <t>mean value of entire history</t>
  </si>
  <si>
    <t>s_50</t>
  </si>
  <si>
    <t>fut history test 3</t>
  </si>
  <si>
    <t xml:space="preserve">fill on off period with value across past/future </t>
  </si>
  <si>
    <t>fut history test 4</t>
  </si>
  <si>
    <t>mean value of previous periods may include periods before ondate</t>
  </si>
  <si>
    <t>fut reserve test 2</t>
  </si>
  <si>
    <t>s_51</t>
  </si>
  <si>
    <t>allocate initial values to reserves over period that crosses past/future</t>
  </si>
  <si>
    <t>s_52</t>
  </si>
  <si>
    <t>fut reserve test 3</t>
  </si>
  <si>
    <t>allocate values to reserves over period that crosses past/future</t>
  </si>
  <si>
    <t>assumptions</t>
  </si>
  <si>
    <t>annual nominal percent reserve growth or decline during period</t>
  </si>
  <si>
    <t>car insurance until first death</t>
  </si>
  <si>
    <t>YearInflate=.3</t>
  </si>
  <si>
    <t>BackPeriods=.3 [ YearInflate=.1.5</t>
  </si>
  <si>
    <t>Initial=.1 [ REquity=. 1</t>
  </si>
  <si>
    <t>down payment added to house equity initial setting prevents double spend</t>
  </si>
  <si>
    <t>Interest=. 5 [ YearTerm=. 30 [ DHouse=.1 [ LoanEquity=.1</t>
  </si>
  <si>
    <t>Initial=.1  [ REquity=.1</t>
  </si>
  <si>
    <t xml:space="preserve">adjust house equity reserve at payoff </t>
  </si>
  <si>
    <t>s_53</t>
  </si>
  <si>
    <t>any pension like payments</t>
  </si>
  <si>
    <t>RSavings=. 0.5 [ RInvest=. 4 [ REquity=. 3 [ ROther=. 1</t>
  </si>
  <si>
    <t>other annuity payments end date is unknown</t>
  </si>
  <si>
    <t>pay car loan</t>
  </si>
  <si>
    <t>off</t>
  </si>
  <si>
    <t>Fee=. 500 [ DHouse=.1 [ LoanEquity=.0.9</t>
  </si>
  <si>
    <t>s_54</t>
  </si>
  <si>
    <t>transfer test 8</t>
  </si>
  <si>
    <t>initial future deposit</t>
  </si>
  <si>
    <t>move funds from savings to investments</t>
  </si>
  <si>
    <t>RInvest=. 1 0 [ REquity=. 0 1</t>
  </si>
  <si>
    <t>move funds from investments to equity</t>
  </si>
  <si>
    <t>move funds from equity to other</t>
  </si>
  <si>
    <t>move funds from other to savings</t>
  </si>
  <si>
    <t>REquity=. 1 0 [ ROther=. 0 1</t>
  </si>
  <si>
    <t>ROther=. 1 0 [ RSavings=. 0 1</t>
  </si>
  <si>
    <t>transfer test 9</t>
  </si>
  <si>
    <t>s_55</t>
  </si>
  <si>
    <t>s_56</t>
  </si>
  <si>
    <t>transfer test 10</t>
  </si>
  <si>
    <t>RSavings=. 1 0 [ RInvest=. 0 0.6 [ REquity=. 0 0.2 [ ROther=. 0 0.2</t>
  </si>
  <si>
    <t>RInvest=. 1 0 [ RSavings=. 0 0.6 [ REquity=. 0 0.2 [ ROther=. 0 0.2</t>
  </si>
  <si>
    <t>REquity=. 1 0 [ RSavings=. 0 0.6 [ RInvest=. 0 0.2 [ ROther=. 0 0.2</t>
  </si>
  <si>
    <t>ROther=. 1 0 [ RSavings=. 0 0.6 [ RInvest=. 0 0.2 [ REquity=. 0 0.2</t>
  </si>
  <si>
    <t>move funds from savings to other reserves</t>
  </si>
  <si>
    <t>move funds from investments to other reserves</t>
  </si>
  <si>
    <t>move funds from equity to other reserves</t>
  </si>
  <si>
    <t>move funds from other to other reserves</t>
  </si>
  <si>
    <t>cost inflation</t>
  </si>
  <si>
    <t>salary inflation</t>
  </si>
  <si>
    <t>house down</t>
  </si>
  <si>
    <t>house borrow</t>
  </si>
  <si>
    <t>car borrow</t>
  </si>
  <si>
    <t>car down</t>
  </si>
  <si>
    <t>house payoff</t>
  </si>
  <si>
    <t>Fee=. 500 [ DHouse=.1 [ LoanEquity=.0.7</t>
  </si>
  <si>
    <t>pay off remaining mortgage balance after inheritance converting 0.7 to equity fee is closing cost</t>
  </si>
  <si>
    <t>retire</t>
  </si>
  <si>
    <t>medical insurance in the gap between retirement and spouse Medicare eligibility</t>
  </si>
  <si>
    <t>spouse social security payments</t>
  </si>
  <si>
    <t>s_100</t>
  </si>
  <si>
    <t>monthly retirement other annuity payments end date is unknown</t>
  </si>
  <si>
    <t>any retirement pension payments</t>
  </si>
  <si>
    <t>any retirement pension payments to spouse</t>
  </si>
  <si>
    <t>HouseDown</t>
  </si>
  <si>
    <t>HouseBorrow</t>
  </si>
  <si>
    <t>house downpayment</t>
  </si>
  <si>
    <t>house mortgage loan</t>
  </si>
  <si>
    <t>CarCost</t>
  </si>
  <si>
    <t>CarDown</t>
  </si>
  <si>
    <t>HbSocialS1</t>
  </si>
  <si>
    <t>RateAssumptions0</t>
  </si>
  <si>
    <t>RateMonths0</t>
  </si>
  <si>
    <t>char</t>
  </si>
  <si>
    <t>StartDate0</t>
  </si>
  <si>
    <t>StartDate1</t>
  </si>
  <si>
    <t>StartDate2</t>
  </si>
  <si>
    <t>SalaryHistory0</t>
  </si>
  <si>
    <t>WfSocialS0</t>
  </si>
  <si>
    <t>estimated social security payment for retirement at 65</t>
  </si>
  <si>
    <t>basic reserve growth rate assumptions</t>
  </si>
  <si>
    <t>history parameters used for salary projections</t>
  </si>
  <si>
    <t>number of months rate assumptions hold</t>
  </si>
  <si>
    <t>car price</t>
  </si>
  <si>
    <t>car down payment</t>
  </si>
  <si>
    <t>estimated social security payment for retirement at 70</t>
  </si>
  <si>
    <t>HbSocialS0</t>
  </si>
  <si>
    <t>WfSocialS1</t>
  </si>
  <si>
    <t>monthly retirement and other annuity payments end date is unknown</t>
  </si>
  <si>
    <t>insure historical net worth accumulates across past and current dates</t>
  </si>
  <si>
    <t>RSavings=. 0.5 [ RInvest=. 3 [ REquity=. 3 [ ROther=. 1</t>
  </si>
  <si>
    <t>s_77</t>
  </si>
  <si>
    <t>RSavings=. -2.5 [ RInvest=. -5.0 [ REquity=. -5.0 [ ROther=. 2</t>
  </si>
  <si>
    <t>market tanks government introduces negative interest</t>
  </si>
  <si>
    <t>Fee=. 1500 [ DHouse=.1</t>
  </si>
  <si>
    <t>YearInflate=.5</t>
  </si>
  <si>
    <t>s_78</t>
  </si>
  <si>
    <t>Interest=. 4.5 [ YearTerm=. 30 [ DHouse=.1  [ LoanEquity=.1</t>
  </si>
  <si>
    <t xml:space="preserve">30 year mortgage rate on house until inheritance </t>
  </si>
  <si>
    <t>any pension payments to spouse</t>
  </si>
  <si>
    <t>first date move date</t>
  </si>
  <si>
    <t>second date move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</si>
</sst>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"/>
  <sheetViews>
    <sheetView tabSelected="1" workbookViewId="0">
      <pane ySplit="1" topLeftCell="A2" activePane="bottomLeft" state="frozen"/>
      <selection pane="bottomLeft" activeCell="J28" sqref="J28"/>
    </sheetView>
  </sheetViews>
  <sheetFormatPr defaultRowHeight="14.5" x14ac:dyDescent="0.35"/>
  <cols>
    <col min="1" max="1" width="11.81640625" bestFit="1" customWidth="1"/>
    <col min="2" max="2" width="8.54296875" bestFit="1" customWidth="1"/>
    <col min="3" max="3" width="5.81640625" bestFit="1" customWidth="1"/>
    <col min="4" max="4" width="18.26953125" bestFit="1" customWidth="1"/>
    <col min="5" max="5" width="7" bestFit="1" customWidth="1"/>
    <col min="6" max="7" width="10.453125" style="1" bestFit="1" customWidth="1"/>
    <col min="8" max="8" width="8" bestFit="1" customWidth="1"/>
    <col min="9" max="9" width="72" bestFit="1" customWidth="1"/>
    <col min="10" max="10" width="125.54296875" bestFit="1" customWidth="1"/>
  </cols>
  <sheetData>
    <row r="1" spans="1:10" s="2" customFormat="1" x14ac:dyDescent="0.35">
      <c r="A1" s="2" t="s">
        <v>6</v>
      </c>
      <c r="B1" s="2" t="s">
        <v>4</v>
      </c>
      <c r="C1" s="4" t="s">
        <v>411</v>
      </c>
      <c r="D1" s="2" t="s">
        <v>211</v>
      </c>
      <c r="E1" s="2" t="s">
        <v>5</v>
      </c>
      <c r="F1" s="3" t="s">
        <v>0</v>
      </c>
      <c r="G1" s="3" t="s">
        <v>1</v>
      </c>
      <c r="H1" s="2" t="s">
        <v>11</v>
      </c>
      <c r="I1" s="4" t="s">
        <v>64</v>
      </c>
      <c r="J1" s="4" t="s">
        <v>2</v>
      </c>
    </row>
    <row r="2" spans="1:10" x14ac:dyDescent="0.35">
      <c r="A2" t="s">
        <v>59</v>
      </c>
      <c r="B2" t="s">
        <v>241</v>
      </c>
      <c r="E2">
        <v>50</v>
      </c>
      <c r="F2" s="1">
        <f t="shared" ref="F2:F8" si="0">StartDate1</f>
        <v>42248</v>
      </c>
      <c r="G2" s="1">
        <f>WfDeathMonth0</f>
        <v>52597</v>
      </c>
      <c r="H2" t="s">
        <v>200</v>
      </c>
      <c r="J2" t="s">
        <v>205</v>
      </c>
    </row>
    <row r="3" spans="1:10" x14ac:dyDescent="0.35">
      <c r="A3" t="s">
        <v>218</v>
      </c>
      <c r="B3" t="s">
        <v>241</v>
      </c>
      <c r="E3">
        <v>625</v>
      </c>
      <c r="F3" s="1">
        <f t="shared" si="0"/>
        <v>42248</v>
      </c>
      <c r="G3" s="1">
        <f>MoveDate0</f>
        <v>42583</v>
      </c>
      <c r="H3" t="s">
        <v>200</v>
      </c>
      <c r="I3" t="s">
        <v>85</v>
      </c>
      <c r="J3" t="s">
        <v>246</v>
      </c>
    </row>
    <row r="4" spans="1:10" x14ac:dyDescent="0.35">
      <c r="A4" t="s">
        <v>51</v>
      </c>
      <c r="B4" t="s">
        <v>241</v>
      </c>
      <c r="E4">
        <v>115</v>
      </c>
      <c r="F4" s="1">
        <f t="shared" si="0"/>
        <v>42248</v>
      </c>
      <c r="G4" s="1">
        <f>WfDeathMonth0</f>
        <v>52597</v>
      </c>
      <c r="H4" t="s">
        <v>200</v>
      </c>
      <c r="J4" t="s">
        <v>185</v>
      </c>
    </row>
    <row r="5" spans="1:10" x14ac:dyDescent="0.35">
      <c r="A5" t="s">
        <v>47</v>
      </c>
      <c r="B5" t="s">
        <v>241</v>
      </c>
      <c r="E5">
        <v>1500</v>
      </c>
      <c r="F5" s="1">
        <f t="shared" si="0"/>
        <v>42248</v>
      </c>
      <c r="G5" s="1">
        <f>WfDeathMonth0</f>
        <v>52597</v>
      </c>
      <c r="H5" t="s">
        <v>200</v>
      </c>
      <c r="I5" t="s">
        <v>86</v>
      </c>
      <c r="J5" t="s">
        <v>49</v>
      </c>
    </row>
    <row r="6" spans="1:10" x14ac:dyDescent="0.35">
      <c r="A6" t="s">
        <v>12</v>
      </c>
      <c r="B6" t="s">
        <v>241</v>
      </c>
      <c r="E6">
        <v>5600</v>
      </c>
      <c r="F6" s="1">
        <f t="shared" si="0"/>
        <v>42248</v>
      </c>
      <c r="G6" s="1">
        <f>HbRetireDate0</f>
        <v>43282</v>
      </c>
      <c r="H6" t="s">
        <v>200</v>
      </c>
      <c r="I6" t="s">
        <v>87</v>
      </c>
      <c r="J6" t="s">
        <v>247</v>
      </c>
    </row>
    <row r="7" spans="1:10" x14ac:dyDescent="0.35">
      <c r="A7" t="s">
        <v>136</v>
      </c>
      <c r="B7" t="s">
        <v>241</v>
      </c>
      <c r="E7">
        <v>20000</v>
      </c>
      <c r="F7" s="1">
        <f t="shared" si="0"/>
        <v>42248</v>
      </c>
      <c r="G7" s="1">
        <f>EDATE(StartDate1,1)</f>
        <v>42278</v>
      </c>
      <c r="H7" t="s">
        <v>139</v>
      </c>
      <c r="I7" t="s">
        <v>259</v>
      </c>
      <c r="J7" t="s">
        <v>180</v>
      </c>
    </row>
    <row r="8" spans="1:10" x14ac:dyDescent="0.35">
      <c r="A8" t="s">
        <v>136</v>
      </c>
      <c r="B8" t="s">
        <v>241</v>
      </c>
      <c r="E8">
        <v>100000</v>
      </c>
      <c r="F8" s="1">
        <f t="shared" si="0"/>
        <v>42248</v>
      </c>
      <c r="G8" s="1">
        <f>EDATE(StartDate1,1)</f>
        <v>42278</v>
      </c>
      <c r="H8" t="s">
        <v>139</v>
      </c>
      <c r="I8" t="s">
        <v>186</v>
      </c>
      <c r="J8" t="s">
        <v>181</v>
      </c>
    </row>
    <row r="9" spans="1:10" x14ac:dyDescent="0.35">
      <c r="A9" t="s">
        <v>218</v>
      </c>
      <c r="B9" t="s">
        <v>241</v>
      </c>
      <c r="D9" t="s">
        <v>215</v>
      </c>
      <c r="E9">
        <v>2000</v>
      </c>
      <c r="F9" s="1">
        <f>MoveDate0</f>
        <v>42583</v>
      </c>
      <c r="G9" s="1">
        <f>EDATE(MoveDate0,1)</f>
        <v>42614</v>
      </c>
      <c r="H9" t="s">
        <v>200</v>
      </c>
      <c r="J9" t="s">
        <v>214</v>
      </c>
    </row>
    <row r="10" spans="1:10" x14ac:dyDescent="0.35">
      <c r="A10" t="s">
        <v>218</v>
      </c>
      <c r="B10" t="s">
        <v>241</v>
      </c>
      <c r="E10">
        <v>200</v>
      </c>
      <c r="F10" s="1">
        <f>MoveDate0</f>
        <v>42583</v>
      </c>
      <c r="G10" s="1">
        <f>WfDeathMonth0</f>
        <v>52597</v>
      </c>
      <c r="H10" t="s">
        <v>200</v>
      </c>
      <c r="J10" t="s">
        <v>182</v>
      </c>
    </row>
    <row r="11" spans="1:10" x14ac:dyDescent="0.35">
      <c r="A11" t="s">
        <v>124</v>
      </c>
      <c r="B11" t="s">
        <v>241</v>
      </c>
      <c r="D11" t="s">
        <v>209</v>
      </c>
      <c r="E11">
        <v>150000</v>
      </c>
      <c r="F11" s="1">
        <f>MoveDate0</f>
        <v>42583</v>
      </c>
      <c r="G11" s="1">
        <f>EDATE(InheritMonth0,1)</f>
        <v>44958</v>
      </c>
      <c r="H11" t="s">
        <v>201</v>
      </c>
      <c r="I11" t="s">
        <v>260</v>
      </c>
      <c r="J11" t="s">
        <v>206</v>
      </c>
    </row>
    <row r="12" spans="1:10" x14ac:dyDescent="0.35">
      <c r="A12" t="s">
        <v>136</v>
      </c>
      <c r="B12" t="s">
        <v>241</v>
      </c>
      <c r="D12" t="s">
        <v>209</v>
      </c>
      <c r="E12">
        <v>100000</v>
      </c>
      <c r="F12" s="1">
        <f>MoveDate0</f>
        <v>42583</v>
      </c>
      <c r="G12" s="1">
        <f>EDATE(MoveDate0,1)</f>
        <v>42614</v>
      </c>
      <c r="H12" t="s">
        <v>146</v>
      </c>
      <c r="J12" t="s">
        <v>202</v>
      </c>
    </row>
    <row r="13" spans="1:10" x14ac:dyDescent="0.35">
      <c r="A13" t="s">
        <v>10</v>
      </c>
      <c r="B13" t="s">
        <v>241</v>
      </c>
      <c r="E13">
        <v>100</v>
      </c>
      <c r="F13" s="1">
        <f>Hb65Month0</f>
        <v>43282</v>
      </c>
      <c r="G13" s="1">
        <f>HbDeathMonth0</f>
        <v>49522</v>
      </c>
      <c r="H13" t="s">
        <v>200</v>
      </c>
      <c r="J13" t="s">
        <v>595</v>
      </c>
    </row>
    <row r="14" spans="1:10" x14ac:dyDescent="0.35">
      <c r="A14" t="s">
        <v>10</v>
      </c>
      <c r="B14" t="s">
        <v>241</v>
      </c>
      <c r="E14">
        <v>50</v>
      </c>
      <c r="F14" s="1">
        <f>Hb65Month0</f>
        <v>43282</v>
      </c>
      <c r="G14" s="1">
        <f>HbDeathMonth0</f>
        <v>49522</v>
      </c>
      <c r="H14" t="s">
        <v>200</v>
      </c>
      <c r="J14" t="s">
        <v>248</v>
      </c>
    </row>
    <row r="15" spans="1:10" x14ac:dyDescent="0.35">
      <c r="A15" t="s">
        <v>51</v>
      </c>
      <c r="B15" t="s">
        <v>241</v>
      </c>
      <c r="E15">
        <v>600</v>
      </c>
      <c r="F15" s="1">
        <f>HbRetireDate0</f>
        <v>43282</v>
      </c>
      <c r="G15" s="1">
        <f>Wf65Month0</f>
        <v>45627</v>
      </c>
      <c r="H15" t="s">
        <v>200</v>
      </c>
      <c r="J15" t="s">
        <v>258</v>
      </c>
    </row>
    <row r="16" spans="1:10" x14ac:dyDescent="0.35">
      <c r="A16" t="s">
        <v>12</v>
      </c>
      <c r="B16" t="s">
        <v>241</v>
      </c>
      <c r="E16">
        <v>1300</v>
      </c>
      <c r="F16" s="1">
        <f>HbRetireDate0</f>
        <v>43282</v>
      </c>
      <c r="G16" s="1">
        <f>HbDeathMonth0</f>
        <v>49522</v>
      </c>
      <c r="H16" t="s">
        <v>200</v>
      </c>
      <c r="J16" t="s">
        <v>249</v>
      </c>
    </row>
    <row r="17" spans="1:10" x14ac:dyDescent="0.35">
      <c r="A17" t="s">
        <v>124</v>
      </c>
      <c r="B17" t="s">
        <v>241</v>
      </c>
      <c r="D17" t="s">
        <v>210</v>
      </c>
      <c r="E17">
        <v>15000</v>
      </c>
      <c r="F17" s="1">
        <v>44013</v>
      </c>
      <c r="G17" s="1">
        <f>EDATE(F17,5* 12)</f>
        <v>45839</v>
      </c>
      <c r="H17" t="s">
        <v>201</v>
      </c>
      <c r="I17" t="s">
        <v>261</v>
      </c>
      <c r="J17" t="s">
        <v>204</v>
      </c>
    </row>
    <row r="18" spans="1:10" x14ac:dyDescent="0.35">
      <c r="A18" t="s">
        <v>136</v>
      </c>
      <c r="B18" t="s">
        <v>241</v>
      </c>
      <c r="D18" t="s">
        <v>210</v>
      </c>
      <c r="E18">
        <v>10000</v>
      </c>
      <c r="F18" s="1">
        <v>44013</v>
      </c>
      <c r="G18" s="1">
        <f>EDATE(F18,1)</f>
        <v>44044</v>
      </c>
      <c r="H18" t="s">
        <v>146</v>
      </c>
      <c r="J18" t="s">
        <v>203</v>
      </c>
    </row>
    <row r="19" spans="1:10" x14ac:dyDescent="0.35">
      <c r="A19" t="s">
        <v>136</v>
      </c>
      <c r="B19" t="s">
        <v>241</v>
      </c>
      <c r="D19" t="s">
        <v>212</v>
      </c>
      <c r="E19">
        <f>InheritAmount0</f>
        <v>250000</v>
      </c>
      <c r="F19" s="1">
        <f>InheritMonth0</f>
        <v>44927</v>
      </c>
      <c r="G19" s="1">
        <f>EDATE(InheritMonth0,1)</f>
        <v>44958</v>
      </c>
      <c r="H19" t="s">
        <v>139</v>
      </c>
      <c r="I19" t="s">
        <v>186</v>
      </c>
      <c r="J19" t="s">
        <v>179</v>
      </c>
    </row>
    <row r="20" spans="1:10" x14ac:dyDescent="0.35">
      <c r="A20" t="s">
        <v>136</v>
      </c>
      <c r="B20" t="s">
        <v>241</v>
      </c>
      <c r="D20" t="s">
        <v>209</v>
      </c>
      <c r="E20">
        <v>150000</v>
      </c>
      <c r="F20" s="1">
        <f>EDATE(InheritMonth0,2)</f>
        <v>44986</v>
      </c>
      <c r="G20" s="1">
        <f>EDATE(InheritMonth0,3)</f>
        <v>45017</v>
      </c>
      <c r="H20" t="s">
        <v>225</v>
      </c>
      <c r="I20" t="s">
        <v>262</v>
      </c>
      <c r="J20" t="s">
        <v>213</v>
      </c>
    </row>
    <row r="21" spans="1:10" x14ac:dyDescent="0.35">
      <c r="A21" t="s">
        <v>10</v>
      </c>
      <c r="B21" t="s">
        <v>241</v>
      </c>
      <c r="E21">
        <v>50</v>
      </c>
      <c r="F21" s="1">
        <f>Wf65Month0</f>
        <v>45627</v>
      </c>
      <c r="G21" s="1">
        <f>WfDeathMonth0</f>
        <v>52597</v>
      </c>
      <c r="H21" t="s">
        <v>200</v>
      </c>
      <c r="J21" t="s">
        <v>606</v>
      </c>
    </row>
    <row r="22" spans="1:10" x14ac:dyDescent="0.35">
      <c r="A22" t="s">
        <v>10</v>
      </c>
      <c r="B22" t="s">
        <v>241</v>
      </c>
      <c r="E22">
        <v>100</v>
      </c>
      <c r="F22" s="1">
        <f>HbDeathMonth0</f>
        <v>49522</v>
      </c>
      <c r="G22" s="1">
        <f>WfDeathMonth0</f>
        <v>52597</v>
      </c>
      <c r="H22" t="s">
        <v>200</v>
      </c>
      <c r="J22" t="s">
        <v>245</v>
      </c>
    </row>
    <row r="23" spans="1:10" x14ac:dyDescent="0.35">
      <c r="A23" t="s">
        <v>47</v>
      </c>
      <c r="B23" t="s">
        <v>280</v>
      </c>
      <c r="D23" t="s">
        <v>501</v>
      </c>
      <c r="E23">
        <v>2000</v>
      </c>
      <c r="F23" s="1">
        <v>41395</v>
      </c>
      <c r="G23" s="1">
        <v>43525</v>
      </c>
      <c r="H23" t="s">
        <v>200</v>
      </c>
      <c r="J23" t="s">
        <v>281</v>
      </c>
    </row>
    <row r="24" spans="1:10" x14ac:dyDescent="0.35">
      <c r="A24" t="s">
        <v>136</v>
      </c>
      <c r="B24" t="s">
        <v>567</v>
      </c>
      <c r="D24" t="s">
        <v>516</v>
      </c>
      <c r="E24">
        <v>0</v>
      </c>
      <c r="F24" s="1">
        <f t="shared" ref="F24:F31" si="1">StartDate1</f>
        <v>42248</v>
      </c>
      <c r="G24" s="1">
        <f>EDATE(F24,RateMonths0)</f>
        <v>49553</v>
      </c>
      <c r="H24" t="s">
        <v>430</v>
      </c>
      <c r="I24" t="str">
        <f>RateAssumptions0</f>
        <v>RSavings=. 0.5 [ RInvest=. 3 [ REquity=. 3 [ ROther=. 1</v>
      </c>
      <c r="J24" t="s">
        <v>517</v>
      </c>
    </row>
    <row r="25" spans="1:10" x14ac:dyDescent="0.35">
      <c r="A25" t="s">
        <v>59</v>
      </c>
      <c r="B25" t="s">
        <v>567</v>
      </c>
      <c r="E25">
        <v>50</v>
      </c>
      <c r="F25" s="1">
        <f t="shared" si="1"/>
        <v>42248</v>
      </c>
      <c r="G25" s="1">
        <f>HbDeathMonth0</f>
        <v>49522</v>
      </c>
      <c r="H25" t="s">
        <v>200</v>
      </c>
      <c r="J25" t="s">
        <v>399</v>
      </c>
    </row>
    <row r="26" spans="1:10" x14ac:dyDescent="0.35">
      <c r="A26" t="s">
        <v>218</v>
      </c>
      <c r="B26" t="s">
        <v>567</v>
      </c>
      <c r="E26">
        <v>635</v>
      </c>
      <c r="F26" s="1">
        <f t="shared" si="1"/>
        <v>42248</v>
      </c>
      <c r="G26" s="1">
        <f>MoveDate0</f>
        <v>42583</v>
      </c>
      <c r="H26" t="s">
        <v>200</v>
      </c>
      <c r="I26" t="s">
        <v>85</v>
      </c>
      <c r="J26" t="s">
        <v>246</v>
      </c>
    </row>
    <row r="27" spans="1:10" x14ac:dyDescent="0.35">
      <c r="A27" t="s">
        <v>51</v>
      </c>
      <c r="B27" t="s">
        <v>567</v>
      </c>
      <c r="E27">
        <v>115</v>
      </c>
      <c r="F27" s="1">
        <f t="shared" si="1"/>
        <v>42248</v>
      </c>
      <c r="G27" s="1">
        <f>HbDeathMonth0</f>
        <v>49522</v>
      </c>
      <c r="H27" t="s">
        <v>200</v>
      </c>
      <c r="J27" t="s">
        <v>518</v>
      </c>
    </row>
    <row r="28" spans="1:10" x14ac:dyDescent="0.35">
      <c r="A28" t="s">
        <v>47</v>
      </c>
      <c r="B28" t="s">
        <v>567</v>
      </c>
      <c r="D28" t="s">
        <v>555</v>
      </c>
      <c r="E28">
        <v>1500</v>
      </c>
      <c r="F28" s="1">
        <f t="shared" si="1"/>
        <v>42248</v>
      </c>
      <c r="G28" s="1">
        <f>WfDeathMonth0</f>
        <v>52597</v>
      </c>
      <c r="H28" t="s">
        <v>200</v>
      </c>
      <c r="I28" t="s">
        <v>519</v>
      </c>
      <c r="J28" t="s">
        <v>49</v>
      </c>
    </row>
    <row r="29" spans="1:10" x14ac:dyDescent="0.35">
      <c r="A29" t="s">
        <v>12</v>
      </c>
      <c r="B29" t="s">
        <v>567</v>
      </c>
      <c r="D29" t="s">
        <v>556</v>
      </c>
      <c r="E29">
        <v>5500</v>
      </c>
      <c r="F29" s="1">
        <f t="shared" si="1"/>
        <v>42248</v>
      </c>
      <c r="G29" s="1">
        <f>MoveDate0</f>
        <v>42583</v>
      </c>
      <c r="H29" t="s">
        <v>200</v>
      </c>
      <c r="I29" t="str">
        <f>SalaryHistory0</f>
        <v>BackPeriods=.3 [ YearInflate=.1.5</v>
      </c>
      <c r="J29" t="s">
        <v>403</v>
      </c>
    </row>
    <row r="30" spans="1:10" x14ac:dyDescent="0.35">
      <c r="A30" t="s">
        <v>136</v>
      </c>
      <c r="B30" t="s">
        <v>567</v>
      </c>
      <c r="E30">
        <v>15000</v>
      </c>
      <c r="F30" s="1">
        <f t="shared" si="1"/>
        <v>42248</v>
      </c>
      <c r="G30" s="1">
        <f>EDATE(StartDate1,1)</f>
        <v>42278</v>
      </c>
      <c r="H30" t="s">
        <v>139</v>
      </c>
      <c r="I30" t="s">
        <v>259</v>
      </c>
      <c r="J30" t="s">
        <v>180</v>
      </c>
    </row>
    <row r="31" spans="1:10" x14ac:dyDescent="0.35">
      <c r="A31" t="s">
        <v>136</v>
      </c>
      <c r="B31" t="s">
        <v>567</v>
      </c>
      <c r="E31">
        <v>150000</v>
      </c>
      <c r="F31" s="1">
        <f t="shared" si="1"/>
        <v>42248</v>
      </c>
      <c r="G31" s="1">
        <f>EDATE(StartDate1,1)</f>
        <v>42278</v>
      </c>
      <c r="H31" t="s">
        <v>139</v>
      </c>
      <c r="I31" t="s">
        <v>186</v>
      </c>
      <c r="J31" t="s">
        <v>181</v>
      </c>
    </row>
    <row r="32" spans="1:10" x14ac:dyDescent="0.35">
      <c r="A32" t="s">
        <v>12</v>
      </c>
      <c r="B32" t="s">
        <v>567</v>
      </c>
      <c r="D32" t="s">
        <v>556</v>
      </c>
      <c r="E32">
        <v>4200</v>
      </c>
      <c r="F32" s="1">
        <f t="shared" ref="F32:F39" si="2">MoveDate0</f>
        <v>42583</v>
      </c>
      <c r="G32" s="1">
        <f>HbRetireDate1</f>
        <v>45108</v>
      </c>
      <c r="H32" t="s">
        <v>200</v>
      </c>
      <c r="I32" t="str">
        <f>SalaryHistory0</f>
        <v>BackPeriods=.3 [ YearInflate=.1.5</v>
      </c>
      <c r="J32" t="s">
        <v>404</v>
      </c>
    </row>
    <row r="33" spans="1:10" x14ac:dyDescent="0.35">
      <c r="A33" t="s">
        <v>221</v>
      </c>
      <c r="B33" t="s">
        <v>567</v>
      </c>
      <c r="D33" t="s">
        <v>215</v>
      </c>
      <c r="E33">
        <v>2000</v>
      </c>
      <c r="F33" s="1">
        <f t="shared" si="2"/>
        <v>42583</v>
      </c>
      <c r="G33" s="1">
        <f>EDATE(MoveDate0,1)</f>
        <v>42614</v>
      </c>
      <c r="H33" t="s">
        <v>200</v>
      </c>
      <c r="J33" t="s">
        <v>214</v>
      </c>
    </row>
    <row r="34" spans="1:10" x14ac:dyDescent="0.35">
      <c r="A34" t="s">
        <v>218</v>
      </c>
      <c r="B34" t="s">
        <v>567</v>
      </c>
      <c r="E34">
        <v>100</v>
      </c>
      <c r="F34" s="1">
        <f t="shared" si="2"/>
        <v>42583</v>
      </c>
      <c r="G34" s="1">
        <f>WfDeathMonth0</f>
        <v>52597</v>
      </c>
      <c r="H34" t="s">
        <v>200</v>
      </c>
      <c r="J34" t="s">
        <v>182</v>
      </c>
    </row>
    <row r="35" spans="1:10" x14ac:dyDescent="0.35">
      <c r="A35" t="s">
        <v>218</v>
      </c>
      <c r="B35" t="s">
        <v>567</v>
      </c>
      <c r="E35">
        <v>110</v>
      </c>
      <c r="F35" s="1">
        <f t="shared" si="2"/>
        <v>42583</v>
      </c>
      <c r="G35" s="1">
        <f>WfDeathMonth0</f>
        <v>52597</v>
      </c>
      <c r="H35" t="s">
        <v>200</v>
      </c>
      <c r="J35" t="s">
        <v>390</v>
      </c>
    </row>
    <row r="36" spans="1:10" x14ac:dyDescent="0.35">
      <c r="A36" t="s">
        <v>218</v>
      </c>
      <c r="B36" t="s">
        <v>567</v>
      </c>
      <c r="E36">
        <v>190</v>
      </c>
      <c r="F36" s="1">
        <f t="shared" si="2"/>
        <v>42583</v>
      </c>
      <c r="G36" s="1">
        <f>WfDeathMonth0</f>
        <v>52597</v>
      </c>
      <c r="H36" t="s">
        <v>200</v>
      </c>
      <c r="J36" t="s">
        <v>401</v>
      </c>
    </row>
    <row r="37" spans="1:10" x14ac:dyDescent="0.35">
      <c r="A37" t="s">
        <v>136</v>
      </c>
      <c r="B37" t="s">
        <v>567</v>
      </c>
      <c r="D37" t="s">
        <v>557</v>
      </c>
      <c r="E37">
        <f>HouseDown</f>
        <v>180000</v>
      </c>
      <c r="F37" s="1">
        <f t="shared" si="2"/>
        <v>42583</v>
      </c>
      <c r="G37" s="1">
        <f>EDATE(MoveDate0,1)</f>
        <v>42614</v>
      </c>
      <c r="H37" t="s">
        <v>139</v>
      </c>
      <c r="I37" t="s">
        <v>521</v>
      </c>
      <c r="J37" t="s">
        <v>522</v>
      </c>
    </row>
    <row r="38" spans="1:10" x14ac:dyDescent="0.35">
      <c r="A38" t="s">
        <v>124</v>
      </c>
      <c r="B38" t="s">
        <v>567</v>
      </c>
      <c r="D38" t="s">
        <v>558</v>
      </c>
      <c r="E38">
        <f>HouseBorrow</f>
        <v>125000</v>
      </c>
      <c r="F38" s="1">
        <f t="shared" si="2"/>
        <v>42583</v>
      </c>
      <c r="G38" s="1">
        <f>EDATE(InheritMonth0,1)</f>
        <v>44958</v>
      </c>
      <c r="H38" t="s">
        <v>201</v>
      </c>
      <c r="I38" t="s">
        <v>523</v>
      </c>
      <c r="J38" t="s">
        <v>406</v>
      </c>
    </row>
    <row r="39" spans="1:10" x14ac:dyDescent="0.35">
      <c r="A39" t="s">
        <v>136</v>
      </c>
      <c r="B39" t="s">
        <v>567</v>
      </c>
      <c r="D39" t="s">
        <v>557</v>
      </c>
      <c r="E39">
        <f>HouseDown</f>
        <v>180000</v>
      </c>
      <c r="F39" s="1">
        <f t="shared" si="2"/>
        <v>42583</v>
      </c>
      <c r="G39" s="1">
        <f>EDATE(MoveDate0,1)</f>
        <v>42614</v>
      </c>
      <c r="H39" t="s">
        <v>146</v>
      </c>
      <c r="J39" t="s">
        <v>202</v>
      </c>
    </row>
    <row r="40" spans="1:10" x14ac:dyDescent="0.35">
      <c r="A40" t="s">
        <v>10</v>
      </c>
      <c r="B40" t="s">
        <v>567</v>
      </c>
      <c r="E40">
        <v>100</v>
      </c>
      <c r="F40" s="1">
        <f>Hb65Month0</f>
        <v>43282</v>
      </c>
      <c r="G40" s="1">
        <f>HbDeathMonth0</f>
        <v>49522</v>
      </c>
      <c r="H40" t="s">
        <v>200</v>
      </c>
      <c r="J40" t="s">
        <v>568</v>
      </c>
    </row>
    <row r="41" spans="1:10" x14ac:dyDescent="0.35">
      <c r="A41" t="s">
        <v>10</v>
      </c>
      <c r="B41" t="s">
        <v>567</v>
      </c>
      <c r="E41">
        <v>50</v>
      </c>
      <c r="F41" s="1">
        <f>Hb65Month0</f>
        <v>43282</v>
      </c>
      <c r="G41" s="1">
        <f>HbDeathMonth0</f>
        <v>49522</v>
      </c>
      <c r="H41" t="s">
        <v>200</v>
      </c>
      <c r="J41" t="s">
        <v>569</v>
      </c>
    </row>
    <row r="42" spans="1:10" x14ac:dyDescent="0.35">
      <c r="A42" t="s">
        <v>124</v>
      </c>
      <c r="B42" t="s">
        <v>567</v>
      </c>
      <c r="D42" t="s">
        <v>559</v>
      </c>
      <c r="E42">
        <f>CarCost</f>
        <v>15000</v>
      </c>
      <c r="F42" s="1">
        <v>44013</v>
      </c>
      <c r="G42" s="1">
        <f>EDATE(F42,5* 12)</f>
        <v>45839</v>
      </c>
      <c r="H42" t="s">
        <v>201</v>
      </c>
      <c r="I42" t="s">
        <v>261</v>
      </c>
      <c r="J42" t="s">
        <v>204</v>
      </c>
    </row>
    <row r="43" spans="1:10" x14ac:dyDescent="0.35">
      <c r="A43" t="s">
        <v>136</v>
      </c>
      <c r="B43" t="s">
        <v>567</v>
      </c>
      <c r="D43" t="s">
        <v>560</v>
      </c>
      <c r="E43">
        <f>CarDown</f>
        <v>10000</v>
      </c>
      <c r="F43" s="1">
        <v>44013</v>
      </c>
      <c r="G43" s="1">
        <f>EDATE(F43,1)</f>
        <v>44044</v>
      </c>
      <c r="H43" t="s">
        <v>146</v>
      </c>
      <c r="J43" t="s">
        <v>203</v>
      </c>
    </row>
    <row r="44" spans="1:10" x14ac:dyDescent="0.35">
      <c r="A44" t="s">
        <v>136</v>
      </c>
      <c r="B44" t="s">
        <v>567</v>
      </c>
      <c r="D44" t="s">
        <v>212</v>
      </c>
      <c r="E44">
        <f>InheritAmount0</f>
        <v>250000</v>
      </c>
      <c r="F44" s="1">
        <f>InheritMonth0</f>
        <v>44927</v>
      </c>
      <c r="G44" s="1">
        <f>EDATE(InheritMonth0,1)</f>
        <v>44958</v>
      </c>
      <c r="H44" t="s">
        <v>139</v>
      </c>
      <c r="I44" t="s">
        <v>186</v>
      </c>
      <c r="J44" t="s">
        <v>179</v>
      </c>
    </row>
    <row r="45" spans="1:10" x14ac:dyDescent="0.35">
      <c r="A45" t="s">
        <v>136</v>
      </c>
      <c r="B45" t="s">
        <v>567</v>
      </c>
      <c r="D45" t="s">
        <v>561</v>
      </c>
      <c r="E45">
        <f>HouseBorrow</f>
        <v>125000</v>
      </c>
      <c r="F45" s="1">
        <f>EDATE(InheritMonth0,2)</f>
        <v>44986</v>
      </c>
      <c r="G45" s="1">
        <f>EDATE(InheritMonth0,3)</f>
        <v>45017</v>
      </c>
      <c r="H45" t="s">
        <v>225</v>
      </c>
      <c r="I45" t="s">
        <v>562</v>
      </c>
      <c r="J45" t="s">
        <v>563</v>
      </c>
    </row>
    <row r="46" spans="1:10" x14ac:dyDescent="0.35">
      <c r="A46" t="s">
        <v>12</v>
      </c>
      <c r="B46" t="s">
        <v>567</v>
      </c>
      <c r="D46" t="s">
        <v>564</v>
      </c>
      <c r="E46">
        <f>HbSocialS1</f>
        <v>1500</v>
      </c>
      <c r="F46" s="1">
        <f>HbRetireDate1</f>
        <v>45108</v>
      </c>
      <c r="G46" s="1">
        <f>HbDeathMonth0</f>
        <v>49522</v>
      </c>
      <c r="H46" t="s">
        <v>200</v>
      </c>
      <c r="J46" t="s">
        <v>407</v>
      </c>
    </row>
    <row r="47" spans="1:10" x14ac:dyDescent="0.35">
      <c r="A47" t="s">
        <v>51</v>
      </c>
      <c r="B47" t="s">
        <v>567</v>
      </c>
      <c r="D47" t="s">
        <v>219</v>
      </c>
      <c r="E47">
        <v>700</v>
      </c>
      <c r="F47" s="1">
        <f>HbRetireDate1</f>
        <v>45108</v>
      </c>
      <c r="G47" s="1">
        <f>Wf65Month0</f>
        <v>45627</v>
      </c>
      <c r="H47" t="s">
        <v>200</v>
      </c>
      <c r="J47" t="s">
        <v>565</v>
      </c>
    </row>
    <row r="48" spans="1:10" x14ac:dyDescent="0.35">
      <c r="A48" t="s">
        <v>10</v>
      </c>
      <c r="B48" t="s">
        <v>567</v>
      </c>
      <c r="E48">
        <v>50</v>
      </c>
      <c r="F48" s="1">
        <f>Wf65Month0</f>
        <v>45627</v>
      </c>
      <c r="G48" s="1">
        <f>WfDeathMonth0</f>
        <v>52597</v>
      </c>
      <c r="H48" t="s">
        <v>200</v>
      </c>
      <c r="J48" t="s">
        <v>570</v>
      </c>
    </row>
    <row r="49" spans="1:10" x14ac:dyDescent="0.35">
      <c r="A49" t="s">
        <v>51</v>
      </c>
      <c r="B49" t="s">
        <v>567</v>
      </c>
      <c r="E49">
        <f>WfSocialS0</f>
        <v>50</v>
      </c>
      <c r="F49" s="1">
        <f>Wf65Month0</f>
        <v>45627</v>
      </c>
      <c r="G49" s="1">
        <f>WfDeathMonth0</f>
        <v>52597</v>
      </c>
      <c r="H49" t="s">
        <v>200</v>
      </c>
      <c r="J49" t="s">
        <v>566</v>
      </c>
    </row>
    <row r="50" spans="1:10" x14ac:dyDescent="0.35">
      <c r="A50" t="s">
        <v>10</v>
      </c>
      <c r="B50" t="s">
        <v>567</v>
      </c>
      <c r="E50">
        <v>100</v>
      </c>
      <c r="F50" s="1">
        <f>HbDeathMonth0</f>
        <v>49522</v>
      </c>
      <c r="G50" s="1">
        <f>WfDeathMonth0</f>
        <v>52597</v>
      </c>
      <c r="H50" t="s">
        <v>200</v>
      </c>
      <c r="J50" t="s">
        <v>410</v>
      </c>
    </row>
    <row r="51" spans="1:10" x14ac:dyDescent="0.35">
      <c r="A51" t="s">
        <v>59</v>
      </c>
      <c r="B51" t="s">
        <v>282</v>
      </c>
      <c r="D51" t="s">
        <v>502</v>
      </c>
      <c r="E51">
        <v>50</v>
      </c>
      <c r="F51" s="1">
        <v>41395</v>
      </c>
      <c r="G51" s="1">
        <v>43525</v>
      </c>
      <c r="H51" t="s">
        <v>200</v>
      </c>
      <c r="J51" t="s">
        <v>504</v>
      </c>
    </row>
    <row r="52" spans="1:10" x14ac:dyDescent="0.35">
      <c r="A52" t="s">
        <v>47</v>
      </c>
      <c r="B52" t="s">
        <v>282</v>
      </c>
      <c r="D52" t="s">
        <v>502</v>
      </c>
      <c r="E52">
        <v>2000</v>
      </c>
      <c r="F52" s="1">
        <f>EDATE(G52,-12)</f>
        <v>42125</v>
      </c>
      <c r="G52" s="1">
        <v>42491</v>
      </c>
      <c r="H52" t="s">
        <v>200</v>
      </c>
      <c r="I52" t="s">
        <v>503</v>
      </c>
      <c r="J52" t="s">
        <v>509</v>
      </c>
    </row>
    <row r="53" spans="1:10" x14ac:dyDescent="0.35">
      <c r="A53" t="s">
        <v>47</v>
      </c>
      <c r="B53" t="s">
        <v>285</v>
      </c>
      <c r="D53" t="s">
        <v>283</v>
      </c>
      <c r="E53">
        <v>1000</v>
      </c>
      <c r="F53" s="1">
        <v>45108</v>
      </c>
      <c r="G53" s="1">
        <v>45658</v>
      </c>
      <c r="H53" t="s">
        <v>200</v>
      </c>
      <c r="J53" t="s">
        <v>284</v>
      </c>
    </row>
    <row r="54" spans="1:10" x14ac:dyDescent="0.35">
      <c r="A54" t="s">
        <v>218</v>
      </c>
      <c r="B54" t="s">
        <v>286</v>
      </c>
      <c r="D54" t="s">
        <v>508</v>
      </c>
      <c r="E54">
        <v>3200</v>
      </c>
      <c r="F54" s="1">
        <v>42156</v>
      </c>
      <c r="G54" s="1">
        <f>EDATE(F54,120)</f>
        <v>45809</v>
      </c>
      <c r="H54" t="s">
        <v>200</v>
      </c>
      <c r="I54" t="s">
        <v>287</v>
      </c>
      <c r="J54" t="s">
        <v>288</v>
      </c>
    </row>
    <row r="55" spans="1:10" x14ac:dyDescent="0.35">
      <c r="A55" t="s">
        <v>136</v>
      </c>
      <c r="B55" t="s">
        <v>289</v>
      </c>
      <c r="D55" t="s">
        <v>298</v>
      </c>
      <c r="E55">
        <v>100</v>
      </c>
      <c r="F55" s="1">
        <v>47239</v>
      </c>
      <c r="G55" s="1">
        <f t="shared" ref="G55:G62" si="3">EDATE(F55,1)</f>
        <v>47270</v>
      </c>
      <c r="H55" t="s">
        <v>139</v>
      </c>
      <c r="I55" t="s">
        <v>255</v>
      </c>
      <c r="J55" t="s">
        <v>293</v>
      </c>
    </row>
    <row r="56" spans="1:10" x14ac:dyDescent="0.35">
      <c r="A56" t="s">
        <v>136</v>
      </c>
      <c r="B56" t="s">
        <v>289</v>
      </c>
      <c r="D56" t="s">
        <v>298</v>
      </c>
      <c r="E56">
        <v>200</v>
      </c>
      <c r="F56" s="1">
        <f>G55</f>
        <v>47270</v>
      </c>
      <c r="G56" s="1">
        <f t="shared" si="3"/>
        <v>47300</v>
      </c>
      <c r="H56" t="s">
        <v>139</v>
      </c>
      <c r="I56" t="s">
        <v>259</v>
      </c>
      <c r="J56" t="s">
        <v>292</v>
      </c>
    </row>
    <row r="57" spans="1:10" x14ac:dyDescent="0.35">
      <c r="A57" t="s">
        <v>136</v>
      </c>
      <c r="B57" t="s">
        <v>289</v>
      </c>
      <c r="D57" t="s">
        <v>298</v>
      </c>
      <c r="E57">
        <v>300</v>
      </c>
      <c r="F57" s="1">
        <f>G56</f>
        <v>47300</v>
      </c>
      <c r="G57" s="1">
        <f t="shared" si="3"/>
        <v>47331</v>
      </c>
      <c r="H57" t="s">
        <v>139</v>
      </c>
      <c r="I57" t="s">
        <v>290</v>
      </c>
      <c r="J57" t="s">
        <v>294</v>
      </c>
    </row>
    <row r="58" spans="1:10" x14ac:dyDescent="0.35">
      <c r="A58" t="s">
        <v>136</v>
      </c>
      <c r="B58" t="s">
        <v>289</v>
      </c>
      <c r="D58" t="s">
        <v>298</v>
      </c>
      <c r="E58">
        <v>400</v>
      </c>
      <c r="F58" s="1">
        <f>G57</f>
        <v>47331</v>
      </c>
      <c r="G58" s="1">
        <f t="shared" si="3"/>
        <v>47362</v>
      </c>
      <c r="H58" t="s">
        <v>139</v>
      </c>
      <c r="I58" t="s">
        <v>291</v>
      </c>
      <c r="J58" t="s">
        <v>327</v>
      </c>
    </row>
    <row r="59" spans="1:10" x14ac:dyDescent="0.35">
      <c r="A59" t="s">
        <v>136</v>
      </c>
      <c r="B59" t="s">
        <v>299</v>
      </c>
      <c r="D59" t="s">
        <v>304</v>
      </c>
      <c r="E59">
        <v>100</v>
      </c>
      <c r="F59" s="1">
        <v>47239</v>
      </c>
      <c r="G59" s="1">
        <f t="shared" si="3"/>
        <v>47270</v>
      </c>
      <c r="H59" t="s">
        <v>139</v>
      </c>
      <c r="J59" t="s">
        <v>300</v>
      </c>
    </row>
    <row r="60" spans="1:10" x14ac:dyDescent="0.35">
      <c r="A60" t="s">
        <v>136</v>
      </c>
      <c r="B60" t="s">
        <v>299</v>
      </c>
      <c r="D60" t="s">
        <v>304</v>
      </c>
      <c r="E60">
        <v>200</v>
      </c>
      <c r="F60" s="1">
        <f>G59</f>
        <v>47270</v>
      </c>
      <c r="G60" s="1">
        <f t="shared" si="3"/>
        <v>47300</v>
      </c>
      <c r="H60" t="s">
        <v>139</v>
      </c>
      <c r="I60" t="s">
        <v>295</v>
      </c>
      <c r="J60" t="s">
        <v>301</v>
      </c>
    </row>
    <row r="61" spans="1:10" x14ac:dyDescent="0.35">
      <c r="A61" t="s">
        <v>136</v>
      </c>
      <c r="B61" t="s">
        <v>299</v>
      </c>
      <c r="D61" t="s">
        <v>304</v>
      </c>
      <c r="E61">
        <v>300</v>
      </c>
      <c r="F61" s="1">
        <f>G60</f>
        <v>47300</v>
      </c>
      <c r="G61" s="1">
        <f t="shared" si="3"/>
        <v>47331</v>
      </c>
      <c r="H61" t="s">
        <v>139</v>
      </c>
      <c r="I61" t="s">
        <v>296</v>
      </c>
      <c r="J61" t="s">
        <v>302</v>
      </c>
    </row>
    <row r="62" spans="1:10" x14ac:dyDescent="0.35">
      <c r="A62" t="s">
        <v>136</v>
      </c>
      <c r="B62" t="s">
        <v>299</v>
      </c>
      <c r="D62" t="s">
        <v>304</v>
      </c>
      <c r="E62">
        <v>400</v>
      </c>
      <c r="F62" s="1">
        <f>G61</f>
        <v>47331</v>
      </c>
      <c r="G62" s="1">
        <f t="shared" si="3"/>
        <v>47362</v>
      </c>
      <c r="H62" t="s">
        <v>139</v>
      </c>
      <c r="I62" t="s">
        <v>297</v>
      </c>
      <c r="J62" t="s">
        <v>303</v>
      </c>
    </row>
    <row r="63" spans="1:10" x14ac:dyDescent="0.35">
      <c r="A63" t="s">
        <v>136</v>
      </c>
      <c r="B63" t="s">
        <v>305</v>
      </c>
      <c r="D63" t="s">
        <v>308</v>
      </c>
      <c r="E63">
        <v>1000</v>
      </c>
      <c r="F63" s="1">
        <v>46508</v>
      </c>
      <c r="G63" s="1">
        <f>EDATE(F63,24)</f>
        <v>47239</v>
      </c>
      <c r="H63" t="s">
        <v>139</v>
      </c>
      <c r="I63" t="s">
        <v>307</v>
      </c>
      <c r="J63" t="s">
        <v>306</v>
      </c>
    </row>
    <row r="64" spans="1:10" x14ac:dyDescent="0.35">
      <c r="A64" t="s">
        <v>136</v>
      </c>
      <c r="B64" t="s">
        <v>309</v>
      </c>
      <c r="D64" t="s">
        <v>312</v>
      </c>
      <c r="E64">
        <v>1000</v>
      </c>
      <c r="F64" s="1">
        <v>46508</v>
      </c>
      <c r="G64" s="1">
        <f>EDATE(F64,24)</f>
        <v>47239</v>
      </c>
      <c r="H64" t="s">
        <v>139</v>
      </c>
      <c r="I64" t="s">
        <v>310</v>
      </c>
      <c r="J64" t="s">
        <v>311</v>
      </c>
    </row>
    <row r="65" spans="1:10" x14ac:dyDescent="0.35">
      <c r="A65" t="s">
        <v>136</v>
      </c>
      <c r="B65" t="s">
        <v>315</v>
      </c>
      <c r="D65" t="s">
        <v>317</v>
      </c>
      <c r="E65">
        <v>1000</v>
      </c>
      <c r="F65" s="1">
        <v>46508</v>
      </c>
      <c r="G65" s="1">
        <f>EDATE(F65,24)</f>
        <v>47239</v>
      </c>
      <c r="H65" t="s">
        <v>139</v>
      </c>
      <c r="I65" t="s">
        <v>313</v>
      </c>
      <c r="J65" t="s">
        <v>314</v>
      </c>
    </row>
    <row r="66" spans="1:10" x14ac:dyDescent="0.35">
      <c r="A66" t="s">
        <v>136</v>
      </c>
      <c r="B66" t="s">
        <v>316</v>
      </c>
      <c r="D66" t="s">
        <v>320</v>
      </c>
      <c r="E66">
        <v>1000</v>
      </c>
      <c r="F66" s="1">
        <v>46508</v>
      </c>
      <c r="G66" s="1">
        <f>EDATE(F66,24)</f>
        <v>47239</v>
      </c>
      <c r="H66" t="s">
        <v>139</v>
      </c>
      <c r="I66" t="s">
        <v>318</v>
      </c>
      <c r="J66" t="s">
        <v>319</v>
      </c>
    </row>
    <row r="67" spans="1:10" x14ac:dyDescent="0.35">
      <c r="A67" t="s">
        <v>218</v>
      </c>
      <c r="B67" t="s">
        <v>242</v>
      </c>
      <c r="E67">
        <v>625</v>
      </c>
      <c r="F67" s="1">
        <f>StartDate2</f>
        <v>40664</v>
      </c>
      <c r="G67" s="1">
        <f>MoveDate0</f>
        <v>42583</v>
      </c>
      <c r="H67" t="s">
        <v>200</v>
      </c>
      <c r="I67" t="s">
        <v>85</v>
      </c>
      <c r="J67" t="s">
        <v>250</v>
      </c>
    </row>
    <row r="68" spans="1:10" x14ac:dyDescent="0.35">
      <c r="A68" t="s">
        <v>51</v>
      </c>
      <c r="B68" t="s">
        <v>242</v>
      </c>
      <c r="E68">
        <v>115</v>
      </c>
      <c r="F68" s="1">
        <f>StartDate2</f>
        <v>40664</v>
      </c>
      <c r="G68" s="1">
        <f>WfDeathMonth0</f>
        <v>52597</v>
      </c>
      <c r="H68" t="s">
        <v>200</v>
      </c>
      <c r="J68" t="s">
        <v>185</v>
      </c>
    </row>
    <row r="69" spans="1:10" x14ac:dyDescent="0.35">
      <c r="A69" t="s">
        <v>47</v>
      </c>
      <c r="B69" t="s">
        <v>242</v>
      </c>
      <c r="E69">
        <v>1500</v>
      </c>
      <c r="F69" s="1">
        <f>StartDate2</f>
        <v>40664</v>
      </c>
      <c r="G69" s="1">
        <f>WfDeathMonth0</f>
        <v>52597</v>
      </c>
      <c r="H69" t="s">
        <v>200</v>
      </c>
      <c r="I69" t="s">
        <v>86</v>
      </c>
      <c r="J69" t="s">
        <v>49</v>
      </c>
    </row>
    <row r="70" spans="1:10" x14ac:dyDescent="0.35">
      <c r="A70" t="s">
        <v>12</v>
      </c>
      <c r="B70" t="s">
        <v>242</v>
      </c>
      <c r="E70">
        <v>5600</v>
      </c>
      <c r="F70" s="1">
        <f>StartDate2</f>
        <v>40664</v>
      </c>
      <c r="G70" s="1">
        <f>HbRetireDate0</f>
        <v>43282</v>
      </c>
      <c r="H70" t="s">
        <v>200</v>
      </c>
      <c r="I70" t="s">
        <v>87</v>
      </c>
      <c r="J70" t="s">
        <v>247</v>
      </c>
    </row>
    <row r="71" spans="1:10" x14ac:dyDescent="0.35">
      <c r="A71" t="s">
        <v>136</v>
      </c>
      <c r="B71" t="s">
        <v>242</v>
      </c>
      <c r="E71">
        <v>100000</v>
      </c>
      <c r="F71" s="1">
        <f>StartDate2</f>
        <v>40664</v>
      </c>
      <c r="G71" s="1">
        <f>EDATE(StartDate2,1)</f>
        <v>40695</v>
      </c>
      <c r="H71" t="s">
        <v>139</v>
      </c>
      <c r="I71" t="s">
        <v>186</v>
      </c>
      <c r="J71" t="s">
        <v>178</v>
      </c>
    </row>
    <row r="72" spans="1:10" x14ac:dyDescent="0.35">
      <c r="A72" t="s">
        <v>218</v>
      </c>
      <c r="B72" t="s">
        <v>242</v>
      </c>
      <c r="E72">
        <v>200</v>
      </c>
      <c r="F72" s="1">
        <f>MoveDate0</f>
        <v>42583</v>
      </c>
      <c r="G72" s="1">
        <f>WfDeathMonth0</f>
        <v>52597</v>
      </c>
      <c r="H72" t="s">
        <v>200</v>
      </c>
      <c r="J72" t="s">
        <v>78</v>
      </c>
    </row>
    <row r="73" spans="1:10" x14ac:dyDescent="0.35">
      <c r="A73" t="s">
        <v>10</v>
      </c>
      <c r="B73" t="s">
        <v>242</v>
      </c>
      <c r="E73">
        <v>100</v>
      </c>
      <c r="F73" s="1">
        <f>Hb65Month0</f>
        <v>43282</v>
      </c>
      <c r="G73" s="1">
        <f>HbDeathMonth0</f>
        <v>49522</v>
      </c>
      <c r="H73" t="s">
        <v>200</v>
      </c>
      <c r="J73" t="s">
        <v>595</v>
      </c>
    </row>
    <row r="74" spans="1:10" x14ac:dyDescent="0.35">
      <c r="A74" t="s">
        <v>10</v>
      </c>
      <c r="B74" t="s">
        <v>242</v>
      </c>
      <c r="E74">
        <v>50</v>
      </c>
      <c r="F74" s="1">
        <f>Hb65Month0</f>
        <v>43282</v>
      </c>
      <c r="G74" s="1">
        <f>HbDeathMonth0</f>
        <v>49522</v>
      </c>
      <c r="H74" t="s">
        <v>200</v>
      </c>
      <c r="J74" t="s">
        <v>251</v>
      </c>
    </row>
    <row r="75" spans="1:10" x14ac:dyDescent="0.35">
      <c r="A75" t="s">
        <v>51</v>
      </c>
      <c r="B75" t="s">
        <v>242</v>
      </c>
      <c r="E75">
        <v>600</v>
      </c>
      <c r="F75" s="1">
        <f>HbRetireDate0</f>
        <v>43282</v>
      </c>
      <c r="G75" s="1">
        <f>Wf65Month0</f>
        <v>45627</v>
      </c>
      <c r="H75" t="s">
        <v>200</v>
      </c>
      <c r="J75" t="s">
        <v>258</v>
      </c>
    </row>
    <row r="76" spans="1:10" x14ac:dyDescent="0.35">
      <c r="A76" t="s">
        <v>12</v>
      </c>
      <c r="B76" t="s">
        <v>242</v>
      </c>
      <c r="E76">
        <v>1300</v>
      </c>
      <c r="F76" s="1">
        <f>HbRetireDate0</f>
        <v>43282</v>
      </c>
      <c r="G76" s="1">
        <f>HbDeathMonth0</f>
        <v>49522</v>
      </c>
      <c r="H76" t="s">
        <v>200</v>
      </c>
      <c r="J76" t="s">
        <v>249</v>
      </c>
    </row>
    <row r="77" spans="1:10" x14ac:dyDescent="0.35">
      <c r="A77" t="s">
        <v>136</v>
      </c>
      <c r="B77" t="s">
        <v>242</v>
      </c>
      <c r="E77">
        <f>InheritAmount1</f>
        <v>300000</v>
      </c>
      <c r="F77" s="1">
        <f>InheritMonth0</f>
        <v>44927</v>
      </c>
      <c r="G77" s="1">
        <f>EDATE(InheritMonth0,1)</f>
        <v>44958</v>
      </c>
      <c r="H77" t="s">
        <v>139</v>
      </c>
      <c r="I77" t="s">
        <v>186</v>
      </c>
      <c r="J77" t="s">
        <v>179</v>
      </c>
    </row>
    <row r="78" spans="1:10" x14ac:dyDescent="0.35">
      <c r="A78" t="s">
        <v>10</v>
      </c>
      <c r="B78" t="s">
        <v>242</v>
      </c>
      <c r="E78">
        <v>50</v>
      </c>
      <c r="F78" s="1">
        <f>Wf65Month0</f>
        <v>45627</v>
      </c>
      <c r="G78" s="1">
        <f>WfDeathMonth0</f>
        <v>52597</v>
      </c>
      <c r="H78" t="s">
        <v>200</v>
      </c>
      <c r="J78" t="s">
        <v>183</v>
      </c>
    </row>
    <row r="79" spans="1:10" x14ac:dyDescent="0.35">
      <c r="A79" t="s">
        <v>10</v>
      </c>
      <c r="B79" t="s">
        <v>242</v>
      </c>
      <c r="E79">
        <v>100</v>
      </c>
      <c r="F79" s="1">
        <f>HbDeathMonth0</f>
        <v>49522</v>
      </c>
      <c r="G79" s="1">
        <f>WfDeathMonth0</f>
        <v>52597</v>
      </c>
      <c r="H79" t="s">
        <v>200</v>
      </c>
      <c r="J79" t="s">
        <v>184</v>
      </c>
    </row>
    <row r="80" spans="1:10" x14ac:dyDescent="0.35">
      <c r="A80" t="s">
        <v>136</v>
      </c>
      <c r="B80" t="s">
        <v>242</v>
      </c>
      <c r="E80">
        <v>20000</v>
      </c>
      <c r="F80" s="1">
        <f>HbRetireDate2</f>
        <v>60814</v>
      </c>
      <c r="G80" s="1">
        <f>WfDeathMonth2</f>
        <v>63555</v>
      </c>
      <c r="H80" t="s">
        <v>139</v>
      </c>
      <c r="I80" t="s">
        <v>259</v>
      </c>
      <c r="J80" t="s">
        <v>180</v>
      </c>
    </row>
    <row r="81" spans="1:10" x14ac:dyDescent="0.35">
      <c r="A81" t="s">
        <v>136</v>
      </c>
      <c r="B81" t="s">
        <v>321</v>
      </c>
      <c r="D81" t="s">
        <v>323</v>
      </c>
      <c r="E81">
        <v>1000</v>
      </c>
      <c r="F81" s="1">
        <v>46508</v>
      </c>
      <c r="G81" s="1">
        <f>EDATE(F81,1)</f>
        <v>46539</v>
      </c>
      <c r="H81" t="s">
        <v>146</v>
      </c>
      <c r="J81" t="s">
        <v>322</v>
      </c>
    </row>
    <row r="82" spans="1:10" x14ac:dyDescent="0.35">
      <c r="A82" t="s">
        <v>136</v>
      </c>
      <c r="B82" t="s">
        <v>326</v>
      </c>
      <c r="D82" t="s">
        <v>329</v>
      </c>
      <c r="E82">
        <v>1000</v>
      </c>
      <c r="F82" s="1">
        <v>46508</v>
      </c>
      <c r="G82" s="1">
        <f>EDATE(F82,1)</f>
        <v>46539</v>
      </c>
      <c r="H82" t="s">
        <v>146</v>
      </c>
      <c r="I82" t="s">
        <v>324</v>
      </c>
      <c r="J82" t="s">
        <v>325</v>
      </c>
    </row>
    <row r="83" spans="1:10" x14ac:dyDescent="0.35">
      <c r="A83" t="s">
        <v>136</v>
      </c>
      <c r="B83" t="s">
        <v>328</v>
      </c>
      <c r="D83" t="s">
        <v>331</v>
      </c>
      <c r="E83">
        <v>1000</v>
      </c>
      <c r="F83" s="1">
        <v>46508</v>
      </c>
      <c r="G83" s="1">
        <f>EDATE(F83,1)</f>
        <v>46539</v>
      </c>
      <c r="H83" t="s">
        <v>146</v>
      </c>
      <c r="I83" t="s">
        <v>366</v>
      </c>
      <c r="J83" t="s">
        <v>365</v>
      </c>
    </row>
    <row r="84" spans="1:10" x14ac:dyDescent="0.35">
      <c r="A84" t="s">
        <v>136</v>
      </c>
      <c r="B84" t="s">
        <v>330</v>
      </c>
      <c r="D84" t="s">
        <v>334</v>
      </c>
      <c r="E84">
        <v>1000</v>
      </c>
      <c r="F84" s="1">
        <v>44774</v>
      </c>
      <c r="G84" s="1">
        <f>EDATE(F84,60)</f>
        <v>46600</v>
      </c>
      <c r="H84" t="s">
        <v>146</v>
      </c>
      <c r="I84" t="s">
        <v>333</v>
      </c>
      <c r="J84" t="s">
        <v>332</v>
      </c>
    </row>
    <row r="85" spans="1:10" x14ac:dyDescent="0.35">
      <c r="A85" t="s">
        <v>136</v>
      </c>
      <c r="B85" t="s">
        <v>336</v>
      </c>
      <c r="D85" t="s">
        <v>338</v>
      </c>
      <c r="E85">
        <v>1000</v>
      </c>
      <c r="F85" s="1">
        <v>44774</v>
      </c>
      <c r="G85" s="1">
        <f>EDATE(F85,60)</f>
        <v>46600</v>
      </c>
      <c r="H85" t="s">
        <v>146</v>
      </c>
      <c r="I85" t="s">
        <v>335</v>
      </c>
      <c r="J85" t="s">
        <v>337</v>
      </c>
    </row>
    <row r="86" spans="1:10" x14ac:dyDescent="0.35">
      <c r="A86" t="s">
        <v>136</v>
      </c>
      <c r="B86" t="s">
        <v>347</v>
      </c>
      <c r="D86" t="s">
        <v>346</v>
      </c>
      <c r="E86">
        <v>0</v>
      </c>
      <c r="F86" s="1">
        <v>44774</v>
      </c>
      <c r="G86" s="1">
        <f>EDATE(F86,48)</f>
        <v>46235</v>
      </c>
      <c r="H86" t="s">
        <v>146</v>
      </c>
      <c r="I86" t="s">
        <v>344</v>
      </c>
      <c r="J86" t="s">
        <v>345</v>
      </c>
    </row>
    <row r="87" spans="1:10" x14ac:dyDescent="0.35">
      <c r="A87" t="s">
        <v>136</v>
      </c>
      <c r="B87" t="s">
        <v>347</v>
      </c>
      <c r="D87" t="s">
        <v>346</v>
      </c>
      <c r="E87">
        <v>0</v>
      </c>
      <c r="F87" s="1">
        <v>45170</v>
      </c>
      <c r="G87" s="1">
        <v>45748</v>
      </c>
      <c r="H87" t="s">
        <v>146</v>
      </c>
      <c r="I87" t="s">
        <v>348</v>
      </c>
      <c r="J87" t="s">
        <v>349</v>
      </c>
    </row>
    <row r="88" spans="1:10" x14ac:dyDescent="0.35">
      <c r="A88" t="s">
        <v>136</v>
      </c>
      <c r="B88" t="s">
        <v>350</v>
      </c>
      <c r="D88" t="s">
        <v>351</v>
      </c>
      <c r="E88">
        <v>0</v>
      </c>
      <c r="F88" s="1">
        <v>45170</v>
      </c>
      <c r="G88" s="1">
        <v>45748</v>
      </c>
      <c r="H88" t="s">
        <v>146</v>
      </c>
      <c r="I88" t="s">
        <v>367</v>
      </c>
      <c r="J88" t="s">
        <v>368</v>
      </c>
    </row>
    <row r="89" spans="1:10" x14ac:dyDescent="0.35">
      <c r="A89" t="s">
        <v>136</v>
      </c>
      <c r="B89" t="s">
        <v>352</v>
      </c>
      <c r="D89" t="s">
        <v>353</v>
      </c>
      <c r="E89">
        <v>50000</v>
      </c>
      <c r="F89" s="1">
        <v>44287</v>
      </c>
      <c r="G89" s="1">
        <v>44317</v>
      </c>
      <c r="H89" t="s">
        <v>139</v>
      </c>
      <c r="I89" t="s">
        <v>255</v>
      </c>
      <c r="J89" t="s">
        <v>385</v>
      </c>
    </row>
    <row r="90" spans="1:10" x14ac:dyDescent="0.35">
      <c r="A90" t="s">
        <v>124</v>
      </c>
      <c r="B90" t="s">
        <v>352</v>
      </c>
      <c r="D90" t="s">
        <v>353</v>
      </c>
      <c r="E90">
        <v>10000</v>
      </c>
      <c r="F90" s="1">
        <v>44621</v>
      </c>
      <c r="G90" s="1">
        <f>EDATE(F90,2*12)</f>
        <v>45352</v>
      </c>
      <c r="H90" t="s">
        <v>201</v>
      </c>
      <c r="I90" t="s">
        <v>354</v>
      </c>
      <c r="J90" t="s">
        <v>358</v>
      </c>
    </row>
    <row r="91" spans="1:10" x14ac:dyDescent="0.35">
      <c r="A91" t="s">
        <v>136</v>
      </c>
      <c r="B91" t="s">
        <v>352</v>
      </c>
      <c r="D91" t="s">
        <v>353</v>
      </c>
      <c r="E91">
        <v>400</v>
      </c>
      <c r="F91" s="1">
        <v>45717</v>
      </c>
      <c r="G91" s="1">
        <f>EDATE(F91,3)</f>
        <v>45809</v>
      </c>
      <c r="H91" t="s">
        <v>225</v>
      </c>
      <c r="I91" t="s">
        <v>359</v>
      </c>
      <c r="J91" t="s">
        <v>360</v>
      </c>
    </row>
    <row r="92" spans="1:10" x14ac:dyDescent="0.35">
      <c r="A92" t="s">
        <v>136</v>
      </c>
      <c r="B92" t="s">
        <v>356</v>
      </c>
      <c r="D92" t="s">
        <v>357</v>
      </c>
      <c r="E92">
        <v>400</v>
      </c>
      <c r="F92" s="1">
        <v>45717</v>
      </c>
      <c r="G92" s="1">
        <f>EDATE(F92,24)</f>
        <v>46447</v>
      </c>
      <c r="H92" t="s">
        <v>225</v>
      </c>
      <c r="J92" t="s">
        <v>369</v>
      </c>
    </row>
    <row r="93" spans="1:10" x14ac:dyDescent="0.35">
      <c r="A93" t="s">
        <v>136</v>
      </c>
      <c r="B93" t="s">
        <v>356</v>
      </c>
      <c r="D93" t="s">
        <v>357</v>
      </c>
      <c r="E93">
        <v>400</v>
      </c>
      <c r="F93" s="1">
        <v>46082</v>
      </c>
      <c r="G93" s="1">
        <f>EDATE(F93,4)</f>
        <v>46204</v>
      </c>
      <c r="H93" t="s">
        <v>225</v>
      </c>
      <c r="I93" t="s">
        <v>344</v>
      </c>
      <c r="J93" t="s">
        <v>370</v>
      </c>
    </row>
    <row r="94" spans="1:10" x14ac:dyDescent="0.35">
      <c r="A94" t="s">
        <v>136</v>
      </c>
      <c r="B94" t="s">
        <v>372</v>
      </c>
      <c r="D94" t="s">
        <v>371</v>
      </c>
      <c r="E94">
        <v>75000</v>
      </c>
      <c r="F94" s="1">
        <v>44287</v>
      </c>
      <c r="G94" s="1">
        <v>44317</v>
      </c>
      <c r="H94" t="s">
        <v>139</v>
      </c>
      <c r="I94" t="s">
        <v>255</v>
      </c>
      <c r="J94" t="s">
        <v>385</v>
      </c>
    </row>
    <row r="95" spans="1:10" x14ac:dyDescent="0.35">
      <c r="A95" t="s">
        <v>124</v>
      </c>
      <c r="B95" t="s">
        <v>372</v>
      </c>
      <c r="D95" t="s">
        <v>371</v>
      </c>
      <c r="E95">
        <v>10000</v>
      </c>
      <c r="F95" s="1">
        <v>44621</v>
      </c>
      <c r="G95" s="1">
        <f>EDATE(F95,2*12)</f>
        <v>45352</v>
      </c>
      <c r="H95" t="s">
        <v>201</v>
      </c>
      <c r="I95" t="s">
        <v>354</v>
      </c>
      <c r="J95" t="s">
        <v>358</v>
      </c>
    </row>
    <row r="96" spans="1:10" x14ac:dyDescent="0.35">
      <c r="A96" t="s">
        <v>136</v>
      </c>
      <c r="B96" t="s">
        <v>372</v>
      </c>
      <c r="D96" t="s">
        <v>371</v>
      </c>
      <c r="E96">
        <v>400</v>
      </c>
      <c r="F96" s="1">
        <v>45717</v>
      </c>
      <c r="G96" s="1">
        <f>EDATE(F96,3)</f>
        <v>45809</v>
      </c>
      <c r="H96" t="s">
        <v>225</v>
      </c>
      <c r="I96" t="s">
        <v>373</v>
      </c>
      <c r="J96" t="s">
        <v>378</v>
      </c>
    </row>
    <row r="97" spans="1:10" x14ac:dyDescent="0.35">
      <c r="A97" t="s">
        <v>218</v>
      </c>
      <c r="B97" t="s">
        <v>243</v>
      </c>
      <c r="D97" t="s">
        <v>253</v>
      </c>
      <c r="E97">
        <v>823</v>
      </c>
      <c r="F97" s="1">
        <v>41699</v>
      </c>
      <c r="G97" s="1">
        <v>42217</v>
      </c>
      <c r="H97" t="s">
        <v>200</v>
      </c>
      <c r="J97" t="s">
        <v>244</v>
      </c>
    </row>
    <row r="98" spans="1:10" x14ac:dyDescent="0.35">
      <c r="A98" t="s">
        <v>12</v>
      </c>
      <c r="B98" t="s">
        <v>243</v>
      </c>
      <c r="D98" t="s">
        <v>253</v>
      </c>
      <c r="E98">
        <v>1222</v>
      </c>
      <c r="F98" s="1">
        <v>41699</v>
      </c>
      <c r="G98" s="1">
        <v>42217</v>
      </c>
      <c r="H98" t="s">
        <v>200</v>
      </c>
      <c r="J98" t="s">
        <v>244</v>
      </c>
    </row>
    <row r="99" spans="1:10" x14ac:dyDescent="0.35">
      <c r="A99" t="s">
        <v>136</v>
      </c>
      <c r="B99" t="s">
        <v>374</v>
      </c>
      <c r="D99" t="s">
        <v>380</v>
      </c>
      <c r="E99">
        <v>60000</v>
      </c>
      <c r="F99" s="1">
        <v>44562</v>
      </c>
      <c r="G99" s="1">
        <v>44593</v>
      </c>
      <c r="H99" t="s">
        <v>139</v>
      </c>
      <c r="I99" t="s">
        <v>255</v>
      </c>
      <c r="J99" t="s">
        <v>385</v>
      </c>
    </row>
    <row r="100" spans="1:10" x14ac:dyDescent="0.35">
      <c r="A100" t="s">
        <v>124</v>
      </c>
      <c r="B100" t="s">
        <v>374</v>
      </c>
      <c r="D100" t="s">
        <v>380</v>
      </c>
      <c r="E100">
        <v>15000</v>
      </c>
      <c r="F100" s="1">
        <v>44621</v>
      </c>
      <c r="G100" s="1">
        <f>EDATE(F100,2*12)</f>
        <v>45352</v>
      </c>
      <c r="H100" t="s">
        <v>201</v>
      </c>
      <c r="I100" t="s">
        <v>375</v>
      </c>
      <c r="J100" t="s">
        <v>376</v>
      </c>
    </row>
    <row r="101" spans="1:10" x14ac:dyDescent="0.35">
      <c r="A101" t="s">
        <v>124</v>
      </c>
      <c r="B101" t="s">
        <v>374</v>
      </c>
      <c r="D101" t="s">
        <v>380</v>
      </c>
      <c r="E101">
        <v>5000</v>
      </c>
      <c r="F101" s="1">
        <v>44986</v>
      </c>
      <c r="G101" s="1">
        <f>EDATE(F101,2*12)</f>
        <v>45717</v>
      </c>
      <c r="H101" t="s">
        <v>201</v>
      </c>
      <c r="I101" t="s">
        <v>388</v>
      </c>
      <c r="J101" t="s">
        <v>381</v>
      </c>
    </row>
    <row r="102" spans="1:10" x14ac:dyDescent="0.35">
      <c r="A102" t="s">
        <v>136</v>
      </c>
      <c r="B102" t="s">
        <v>374</v>
      </c>
      <c r="D102" t="s">
        <v>380</v>
      </c>
      <c r="E102">
        <v>400</v>
      </c>
      <c r="F102" s="1">
        <v>45717</v>
      </c>
      <c r="G102" s="1">
        <f>EDATE(F102,3)</f>
        <v>45809</v>
      </c>
      <c r="H102" t="s">
        <v>225</v>
      </c>
      <c r="I102" t="s">
        <v>379</v>
      </c>
      <c r="J102" t="s">
        <v>377</v>
      </c>
    </row>
    <row r="103" spans="1:10" x14ac:dyDescent="0.35">
      <c r="A103" t="s">
        <v>218</v>
      </c>
      <c r="B103" t="s">
        <v>383</v>
      </c>
      <c r="D103" t="s">
        <v>384</v>
      </c>
      <c r="E103">
        <v>110</v>
      </c>
      <c r="F103" s="1">
        <v>44621</v>
      </c>
      <c r="G103" s="1">
        <v>47635</v>
      </c>
      <c r="H103" t="s">
        <v>200</v>
      </c>
      <c r="J103" t="s">
        <v>390</v>
      </c>
    </row>
    <row r="104" spans="1:10" x14ac:dyDescent="0.35">
      <c r="A104" t="s">
        <v>55</v>
      </c>
      <c r="B104" t="s">
        <v>383</v>
      </c>
      <c r="D104" t="s">
        <v>384</v>
      </c>
      <c r="E104">
        <v>185</v>
      </c>
      <c r="F104" s="1">
        <v>44621</v>
      </c>
      <c r="G104" s="1">
        <v>47635</v>
      </c>
      <c r="H104" t="s">
        <v>200</v>
      </c>
      <c r="J104" t="s">
        <v>391</v>
      </c>
    </row>
    <row r="105" spans="1:10" x14ac:dyDescent="0.35">
      <c r="A105" t="s">
        <v>124</v>
      </c>
      <c r="B105" t="s">
        <v>383</v>
      </c>
      <c r="D105" t="s">
        <v>384</v>
      </c>
      <c r="E105">
        <v>170000</v>
      </c>
      <c r="F105" s="1">
        <v>44621</v>
      </c>
      <c r="G105" s="1">
        <v>45689</v>
      </c>
      <c r="H105" t="s">
        <v>201</v>
      </c>
      <c r="I105" t="s">
        <v>389</v>
      </c>
      <c r="J105" t="s">
        <v>382</v>
      </c>
    </row>
    <row r="106" spans="1:10" x14ac:dyDescent="0.35">
      <c r="A106" t="s">
        <v>136</v>
      </c>
      <c r="B106" t="s">
        <v>383</v>
      </c>
      <c r="D106" t="s">
        <v>384</v>
      </c>
      <c r="E106">
        <v>300000</v>
      </c>
      <c r="F106" s="1">
        <v>45658</v>
      </c>
      <c r="G106" s="1">
        <v>45689</v>
      </c>
      <c r="H106" t="s">
        <v>139</v>
      </c>
      <c r="I106" t="s">
        <v>255</v>
      </c>
      <c r="J106" t="s">
        <v>385</v>
      </c>
    </row>
    <row r="107" spans="1:10" x14ac:dyDescent="0.35">
      <c r="A107" t="s">
        <v>136</v>
      </c>
      <c r="B107" t="s">
        <v>383</v>
      </c>
      <c r="D107" t="s">
        <v>384</v>
      </c>
      <c r="E107">
        <v>100000</v>
      </c>
      <c r="F107" s="1">
        <v>45717</v>
      </c>
      <c r="G107" s="1">
        <f>EDATE(F107,3)</f>
        <v>45809</v>
      </c>
      <c r="H107" t="s">
        <v>225</v>
      </c>
      <c r="I107" t="s">
        <v>387</v>
      </c>
      <c r="J107" t="s">
        <v>386</v>
      </c>
    </row>
    <row r="108" spans="1:10" x14ac:dyDescent="0.35">
      <c r="A108" t="s">
        <v>218</v>
      </c>
      <c r="B108" t="s">
        <v>392</v>
      </c>
      <c r="D108" t="s">
        <v>393</v>
      </c>
      <c r="E108">
        <v>110</v>
      </c>
      <c r="F108" s="1">
        <v>44621</v>
      </c>
      <c r="G108" s="1">
        <v>47635</v>
      </c>
      <c r="H108" t="s">
        <v>200</v>
      </c>
      <c r="J108" t="s">
        <v>390</v>
      </c>
    </row>
    <row r="109" spans="1:10" x14ac:dyDescent="0.35">
      <c r="A109" t="s">
        <v>55</v>
      </c>
      <c r="B109" t="s">
        <v>392</v>
      </c>
      <c r="D109" t="s">
        <v>393</v>
      </c>
      <c r="E109">
        <v>185</v>
      </c>
      <c r="F109" s="1">
        <v>44621</v>
      </c>
      <c r="G109" s="1">
        <v>47635</v>
      </c>
      <c r="H109" t="s">
        <v>200</v>
      </c>
      <c r="J109" t="s">
        <v>391</v>
      </c>
    </row>
    <row r="110" spans="1:10" x14ac:dyDescent="0.35">
      <c r="A110" t="s">
        <v>124</v>
      </c>
      <c r="B110" t="s">
        <v>392</v>
      </c>
      <c r="D110" t="s">
        <v>393</v>
      </c>
      <c r="E110">
        <v>180000</v>
      </c>
      <c r="F110" s="1">
        <v>44621</v>
      </c>
      <c r="G110" s="1">
        <v>47150</v>
      </c>
      <c r="H110" t="s">
        <v>201</v>
      </c>
      <c r="I110" t="s">
        <v>389</v>
      </c>
      <c r="J110" t="s">
        <v>382</v>
      </c>
    </row>
    <row r="111" spans="1:10" x14ac:dyDescent="0.35">
      <c r="A111" t="s">
        <v>136</v>
      </c>
      <c r="B111" t="s">
        <v>392</v>
      </c>
      <c r="D111" t="s">
        <v>393</v>
      </c>
      <c r="E111">
        <v>300000</v>
      </c>
      <c r="F111" s="1">
        <v>47119</v>
      </c>
      <c r="G111" s="1">
        <f>EDATE(F111,1)</f>
        <v>47150</v>
      </c>
      <c r="H111" t="s">
        <v>139</v>
      </c>
      <c r="I111" t="s">
        <v>255</v>
      </c>
      <c r="J111" t="s">
        <v>385</v>
      </c>
    </row>
    <row r="112" spans="1:10" x14ac:dyDescent="0.35">
      <c r="A112" t="s">
        <v>136</v>
      </c>
      <c r="B112" t="s">
        <v>392</v>
      </c>
      <c r="D112" t="s">
        <v>393</v>
      </c>
      <c r="E112">
        <v>180000</v>
      </c>
      <c r="F112" s="1">
        <f>EDATE(G111,0)</f>
        <v>47150</v>
      </c>
      <c r="G112" s="1">
        <f>EDATE(F112,1)</f>
        <v>47178</v>
      </c>
      <c r="H112" t="s">
        <v>225</v>
      </c>
      <c r="I112" t="s">
        <v>395</v>
      </c>
      <c r="J112" t="s">
        <v>394</v>
      </c>
    </row>
    <row r="113" spans="1:10" x14ac:dyDescent="0.35">
      <c r="A113" t="s">
        <v>47</v>
      </c>
      <c r="B113" t="s">
        <v>413</v>
      </c>
      <c r="D113" t="s">
        <v>412</v>
      </c>
      <c r="E113">
        <v>100</v>
      </c>
      <c r="F113" s="1">
        <v>44197</v>
      </c>
      <c r="G113" s="1">
        <v>45658</v>
      </c>
      <c r="H113" t="s">
        <v>200</v>
      </c>
      <c r="I113" t="s">
        <v>414</v>
      </c>
      <c r="J113" t="s">
        <v>418</v>
      </c>
    </row>
    <row r="114" spans="1:10" x14ac:dyDescent="0.35">
      <c r="A114" t="s">
        <v>12</v>
      </c>
      <c r="B114" t="s">
        <v>413</v>
      </c>
      <c r="D114" t="s">
        <v>412</v>
      </c>
      <c r="E114">
        <v>100</v>
      </c>
      <c r="F114" s="1">
        <v>44197</v>
      </c>
      <c r="G114" s="1">
        <v>45658</v>
      </c>
      <c r="H114" t="s">
        <v>200</v>
      </c>
      <c r="I114" t="s">
        <v>415</v>
      </c>
      <c r="J114" t="s">
        <v>419</v>
      </c>
    </row>
    <row r="115" spans="1:10" x14ac:dyDescent="0.35">
      <c r="A115" t="s">
        <v>47</v>
      </c>
      <c r="B115" t="s">
        <v>417</v>
      </c>
      <c r="D115" t="s">
        <v>416</v>
      </c>
      <c r="E115">
        <v>100</v>
      </c>
      <c r="F115" s="1">
        <v>44197</v>
      </c>
      <c r="G115" s="1">
        <v>52963</v>
      </c>
      <c r="H115" t="s">
        <v>200</v>
      </c>
      <c r="I115" t="s">
        <v>420</v>
      </c>
      <c r="J115" t="s">
        <v>418</v>
      </c>
    </row>
    <row r="116" spans="1:10" x14ac:dyDescent="0.35">
      <c r="A116" t="s">
        <v>12</v>
      </c>
      <c r="B116" t="s">
        <v>417</v>
      </c>
      <c r="D116" t="s">
        <v>416</v>
      </c>
      <c r="E116">
        <v>100</v>
      </c>
      <c r="F116" s="1">
        <v>44197</v>
      </c>
      <c r="G116" s="1">
        <v>52963</v>
      </c>
      <c r="H116" t="s">
        <v>200</v>
      </c>
      <c r="I116" t="s">
        <v>420</v>
      </c>
      <c r="J116" t="s">
        <v>419</v>
      </c>
    </row>
    <row r="117" spans="1:10" x14ac:dyDescent="0.35">
      <c r="A117" t="s">
        <v>124</v>
      </c>
      <c r="B117" t="s">
        <v>421</v>
      </c>
      <c r="D117" t="s">
        <v>422</v>
      </c>
      <c r="E117">
        <v>180000</v>
      </c>
      <c r="F117" s="1">
        <v>42917</v>
      </c>
      <c r="G117" s="1">
        <v>53874</v>
      </c>
      <c r="H117" t="s">
        <v>201</v>
      </c>
      <c r="I117" t="s">
        <v>423</v>
      </c>
      <c r="J117" t="s">
        <v>427</v>
      </c>
    </row>
    <row r="118" spans="1:10" x14ac:dyDescent="0.35">
      <c r="A118" t="s">
        <v>124</v>
      </c>
      <c r="B118" t="s">
        <v>424</v>
      </c>
      <c r="D118" t="s">
        <v>425</v>
      </c>
      <c r="E118">
        <v>180000</v>
      </c>
      <c r="F118" s="1">
        <v>42917</v>
      </c>
      <c r="G118" s="1">
        <v>53874</v>
      </c>
      <c r="H118" t="s">
        <v>201</v>
      </c>
      <c r="I118" t="s">
        <v>444</v>
      </c>
      <c r="J118" t="s">
        <v>426</v>
      </c>
    </row>
    <row r="119" spans="1:10" x14ac:dyDescent="0.35">
      <c r="A119" t="s">
        <v>136</v>
      </c>
      <c r="B119" t="s">
        <v>434</v>
      </c>
      <c r="D119" t="s">
        <v>432</v>
      </c>
      <c r="E119">
        <v>2</v>
      </c>
      <c r="F119" s="1">
        <v>42736</v>
      </c>
      <c r="G119" s="1">
        <v>56250</v>
      </c>
      <c r="H119" t="s">
        <v>430</v>
      </c>
      <c r="I119" t="s">
        <v>445</v>
      </c>
      <c r="J119" t="s">
        <v>431</v>
      </c>
    </row>
    <row r="120" spans="1:10" x14ac:dyDescent="0.35">
      <c r="A120" t="s">
        <v>136</v>
      </c>
      <c r="B120" t="s">
        <v>434</v>
      </c>
      <c r="D120" t="s">
        <v>432</v>
      </c>
      <c r="E120">
        <v>100</v>
      </c>
      <c r="F120" s="1">
        <v>42736</v>
      </c>
      <c r="G120" s="1">
        <v>42767</v>
      </c>
      <c r="H120" t="s">
        <v>139</v>
      </c>
      <c r="I120" t="s">
        <v>255</v>
      </c>
      <c r="J120" t="s">
        <v>385</v>
      </c>
    </row>
    <row r="121" spans="1:10" x14ac:dyDescent="0.35">
      <c r="A121" t="s">
        <v>136</v>
      </c>
      <c r="B121" t="s">
        <v>434</v>
      </c>
      <c r="D121" t="s">
        <v>432</v>
      </c>
      <c r="E121">
        <v>100</v>
      </c>
      <c r="F121" s="1">
        <f>EDATE(F120,12)</f>
        <v>43101</v>
      </c>
      <c r="G121" s="1">
        <f>EDATE(F121,1)</f>
        <v>43132</v>
      </c>
      <c r="H121" t="s">
        <v>139</v>
      </c>
      <c r="I121" t="s">
        <v>447</v>
      </c>
      <c r="J121" t="s">
        <v>446</v>
      </c>
    </row>
    <row r="122" spans="1:10" x14ac:dyDescent="0.35">
      <c r="A122" t="s">
        <v>136</v>
      </c>
      <c r="B122" t="s">
        <v>434</v>
      </c>
      <c r="D122" t="s">
        <v>432</v>
      </c>
      <c r="E122">
        <v>100</v>
      </c>
      <c r="F122" s="1">
        <f>EDATE(F121,12)</f>
        <v>43466</v>
      </c>
      <c r="G122" s="1">
        <f>EDATE(F122,1)</f>
        <v>43497</v>
      </c>
      <c r="H122" t="s">
        <v>139</v>
      </c>
      <c r="I122" t="s">
        <v>449</v>
      </c>
      <c r="J122" t="s">
        <v>448</v>
      </c>
    </row>
    <row r="123" spans="1:10" x14ac:dyDescent="0.35">
      <c r="A123" t="s">
        <v>136</v>
      </c>
      <c r="B123" t="s">
        <v>434</v>
      </c>
      <c r="D123" t="s">
        <v>432</v>
      </c>
      <c r="E123">
        <v>100</v>
      </c>
      <c r="F123" s="1">
        <f>EDATE(F122,12)</f>
        <v>43831</v>
      </c>
      <c r="G123" s="1">
        <f>EDATE(F123,1)</f>
        <v>43862</v>
      </c>
      <c r="H123" t="s">
        <v>139</v>
      </c>
      <c r="I123" t="s">
        <v>451</v>
      </c>
      <c r="J123" t="s">
        <v>450</v>
      </c>
    </row>
    <row r="124" spans="1:10" x14ac:dyDescent="0.35">
      <c r="A124" t="s">
        <v>136</v>
      </c>
      <c r="B124" t="s">
        <v>435</v>
      </c>
      <c r="D124" t="s">
        <v>433</v>
      </c>
      <c r="E124">
        <v>2</v>
      </c>
      <c r="F124" s="1">
        <v>42736</v>
      </c>
      <c r="G124" s="1">
        <v>56250</v>
      </c>
      <c r="H124" t="s">
        <v>430</v>
      </c>
      <c r="I124" t="s">
        <v>452</v>
      </c>
      <c r="J124" t="s">
        <v>431</v>
      </c>
    </row>
    <row r="125" spans="1:10" x14ac:dyDescent="0.35">
      <c r="A125" t="s">
        <v>136</v>
      </c>
      <c r="B125" t="s">
        <v>435</v>
      </c>
      <c r="D125" t="s">
        <v>433</v>
      </c>
      <c r="E125">
        <v>100</v>
      </c>
      <c r="F125" s="1">
        <v>42736</v>
      </c>
      <c r="G125" s="1">
        <v>42767</v>
      </c>
      <c r="H125" t="s">
        <v>139</v>
      </c>
      <c r="I125" t="s">
        <v>255</v>
      </c>
      <c r="J125" t="s">
        <v>385</v>
      </c>
    </row>
    <row r="126" spans="1:10" x14ac:dyDescent="0.35">
      <c r="A126" t="s">
        <v>136</v>
      </c>
      <c r="B126" t="s">
        <v>438</v>
      </c>
      <c r="D126" t="s">
        <v>436</v>
      </c>
      <c r="E126">
        <v>3</v>
      </c>
      <c r="F126" s="1">
        <v>42736</v>
      </c>
      <c r="G126" s="1">
        <v>56250</v>
      </c>
      <c r="H126" t="s">
        <v>430</v>
      </c>
      <c r="J126" t="s">
        <v>441</v>
      </c>
    </row>
    <row r="127" spans="1:10" x14ac:dyDescent="0.35">
      <c r="A127" t="s">
        <v>136</v>
      </c>
      <c r="B127" t="s">
        <v>438</v>
      </c>
      <c r="D127" t="s">
        <v>436</v>
      </c>
      <c r="E127">
        <v>100</v>
      </c>
      <c r="F127" s="1">
        <v>42736</v>
      </c>
      <c r="G127" s="1">
        <v>42767</v>
      </c>
      <c r="H127" t="s">
        <v>139</v>
      </c>
      <c r="I127" t="s">
        <v>255</v>
      </c>
      <c r="J127" t="s">
        <v>385</v>
      </c>
    </row>
    <row r="128" spans="1:10" x14ac:dyDescent="0.35">
      <c r="A128" t="s">
        <v>136</v>
      </c>
      <c r="B128" t="s">
        <v>252</v>
      </c>
      <c r="D128" t="s">
        <v>355</v>
      </c>
      <c r="E128">
        <v>50000</v>
      </c>
      <c r="F128" s="1">
        <v>44287</v>
      </c>
      <c r="G128" s="1">
        <f>EDATE(F128,1)</f>
        <v>44317</v>
      </c>
      <c r="H128" t="s">
        <v>139</v>
      </c>
      <c r="I128" t="s">
        <v>186</v>
      </c>
      <c r="J128" t="s">
        <v>385</v>
      </c>
    </row>
    <row r="129" spans="1:10" x14ac:dyDescent="0.35">
      <c r="A129" t="s">
        <v>136</v>
      </c>
      <c r="B129" t="s">
        <v>252</v>
      </c>
      <c r="D129" t="s">
        <v>355</v>
      </c>
      <c r="E129">
        <v>500</v>
      </c>
      <c r="F129" s="1">
        <v>44378</v>
      </c>
      <c r="G129" s="1">
        <v>45017</v>
      </c>
      <c r="H129" t="s">
        <v>225</v>
      </c>
      <c r="I129" t="s">
        <v>263</v>
      </c>
      <c r="J129" t="s">
        <v>339</v>
      </c>
    </row>
    <row r="130" spans="1:10" x14ac:dyDescent="0.35">
      <c r="A130" t="s">
        <v>136</v>
      </c>
      <c r="B130" t="s">
        <v>252</v>
      </c>
      <c r="D130" t="s">
        <v>355</v>
      </c>
      <c r="E130">
        <v>100</v>
      </c>
      <c r="F130" s="1">
        <v>44440</v>
      </c>
      <c r="G130" s="1">
        <v>44682</v>
      </c>
      <c r="H130" t="s">
        <v>225</v>
      </c>
      <c r="I130" t="s">
        <v>264</v>
      </c>
      <c r="J130" t="s">
        <v>257</v>
      </c>
    </row>
    <row r="131" spans="1:10" x14ac:dyDescent="0.35">
      <c r="A131" t="s">
        <v>136</v>
      </c>
      <c r="B131" t="s">
        <v>439</v>
      </c>
      <c r="D131" t="s">
        <v>437</v>
      </c>
      <c r="E131">
        <v>-3</v>
      </c>
      <c r="F131" s="1">
        <v>42736</v>
      </c>
      <c r="G131" s="1">
        <v>56250</v>
      </c>
      <c r="H131" t="s">
        <v>430</v>
      </c>
      <c r="J131" t="s">
        <v>440</v>
      </c>
    </row>
    <row r="132" spans="1:10" x14ac:dyDescent="0.35">
      <c r="A132" t="s">
        <v>136</v>
      </c>
      <c r="B132" t="s">
        <v>439</v>
      </c>
      <c r="D132" t="s">
        <v>437</v>
      </c>
      <c r="E132">
        <v>100</v>
      </c>
      <c r="F132" s="1">
        <v>42736</v>
      </c>
      <c r="G132" s="1">
        <v>42767</v>
      </c>
      <c r="H132" t="s">
        <v>139</v>
      </c>
      <c r="I132" t="s">
        <v>255</v>
      </c>
      <c r="J132" t="s">
        <v>385</v>
      </c>
    </row>
    <row r="133" spans="1:10" x14ac:dyDescent="0.35">
      <c r="A133" t="s">
        <v>136</v>
      </c>
      <c r="B133" t="s">
        <v>455</v>
      </c>
      <c r="D133" t="s">
        <v>453</v>
      </c>
      <c r="E133">
        <v>-2</v>
      </c>
      <c r="F133" s="1">
        <v>42736</v>
      </c>
      <c r="G133" s="1">
        <v>56250</v>
      </c>
      <c r="H133" t="s">
        <v>430</v>
      </c>
      <c r="I133" t="s">
        <v>456</v>
      </c>
      <c r="J133" t="s">
        <v>431</v>
      </c>
    </row>
    <row r="134" spans="1:10" x14ac:dyDescent="0.35">
      <c r="A134" t="s">
        <v>136</v>
      </c>
      <c r="B134" t="s">
        <v>455</v>
      </c>
      <c r="D134" t="s">
        <v>453</v>
      </c>
      <c r="E134">
        <v>1000</v>
      </c>
      <c r="F134" s="1">
        <v>42736</v>
      </c>
      <c r="G134" s="1">
        <v>42767</v>
      </c>
      <c r="H134" t="s">
        <v>139</v>
      </c>
      <c r="I134" t="s">
        <v>454</v>
      </c>
      <c r="J134" t="s">
        <v>385</v>
      </c>
    </row>
    <row r="135" spans="1:10" x14ac:dyDescent="0.35">
      <c r="A135" t="s">
        <v>136</v>
      </c>
      <c r="B135" t="s">
        <v>457</v>
      </c>
      <c r="D135" t="s">
        <v>458</v>
      </c>
      <c r="E135">
        <v>2</v>
      </c>
      <c r="F135" s="1">
        <v>42736</v>
      </c>
      <c r="G135" s="1">
        <v>56250</v>
      </c>
      <c r="H135" t="s">
        <v>430</v>
      </c>
      <c r="I135" t="s">
        <v>460</v>
      </c>
      <c r="J135" t="s">
        <v>431</v>
      </c>
    </row>
    <row r="136" spans="1:10" x14ac:dyDescent="0.35">
      <c r="A136" t="s">
        <v>136</v>
      </c>
      <c r="B136" t="s">
        <v>457</v>
      </c>
      <c r="D136" t="s">
        <v>458</v>
      </c>
      <c r="E136">
        <v>100</v>
      </c>
      <c r="F136" s="1">
        <v>42736</v>
      </c>
      <c r="G136" s="1">
        <v>42767</v>
      </c>
      <c r="H136" t="s">
        <v>139</v>
      </c>
      <c r="I136" t="s">
        <v>255</v>
      </c>
      <c r="J136" t="s">
        <v>385</v>
      </c>
    </row>
    <row r="137" spans="1:10" x14ac:dyDescent="0.35">
      <c r="A137" t="s">
        <v>136</v>
      </c>
      <c r="B137" t="s">
        <v>457</v>
      </c>
      <c r="D137" t="s">
        <v>459</v>
      </c>
      <c r="E137">
        <v>50</v>
      </c>
      <c r="F137" s="1">
        <f>EDATE(G136,12)</f>
        <v>43132</v>
      </c>
      <c r="G137" s="1">
        <f>EDATE(F137,1)</f>
        <v>43160</v>
      </c>
      <c r="H137" t="s">
        <v>225</v>
      </c>
      <c r="I137" t="s">
        <v>461</v>
      </c>
      <c r="J137" t="s">
        <v>462</v>
      </c>
    </row>
    <row r="138" spans="1:10" x14ac:dyDescent="0.35">
      <c r="A138" t="s">
        <v>136</v>
      </c>
      <c r="B138" t="s">
        <v>463</v>
      </c>
      <c r="D138" t="s">
        <v>464</v>
      </c>
      <c r="E138">
        <v>0</v>
      </c>
      <c r="F138" s="1">
        <v>44621</v>
      </c>
      <c r="G138" s="1">
        <v>47635</v>
      </c>
      <c r="H138" t="s">
        <v>430</v>
      </c>
      <c r="I138" t="s">
        <v>460</v>
      </c>
      <c r="J138" t="s">
        <v>466</v>
      </c>
    </row>
    <row r="139" spans="1:10" x14ac:dyDescent="0.35">
      <c r="A139" t="s">
        <v>218</v>
      </c>
      <c r="B139" t="s">
        <v>463</v>
      </c>
      <c r="D139" t="s">
        <v>464</v>
      </c>
      <c r="E139">
        <v>110</v>
      </c>
      <c r="F139" s="1">
        <v>44621</v>
      </c>
      <c r="G139" s="1">
        <v>47635</v>
      </c>
      <c r="H139" t="s">
        <v>200</v>
      </c>
      <c r="I139" t="s">
        <v>467</v>
      </c>
      <c r="J139" t="s">
        <v>390</v>
      </c>
    </row>
    <row r="140" spans="1:10" x14ac:dyDescent="0.35">
      <c r="A140" t="s">
        <v>55</v>
      </c>
      <c r="B140" t="s">
        <v>463</v>
      </c>
      <c r="D140" t="s">
        <v>464</v>
      </c>
      <c r="E140">
        <v>185</v>
      </c>
      <c r="F140" s="1">
        <v>44621</v>
      </c>
      <c r="G140" s="1">
        <v>47635</v>
      </c>
      <c r="H140" t="s">
        <v>200</v>
      </c>
      <c r="I140" t="s">
        <v>415</v>
      </c>
      <c r="J140" t="s">
        <v>391</v>
      </c>
    </row>
    <row r="141" spans="1:10" x14ac:dyDescent="0.35">
      <c r="A141" t="s">
        <v>124</v>
      </c>
      <c r="B141" t="s">
        <v>463</v>
      </c>
      <c r="D141" t="s">
        <v>464</v>
      </c>
      <c r="E141">
        <v>180000</v>
      </c>
      <c r="F141" s="1">
        <v>44621</v>
      </c>
      <c r="G141" s="1">
        <v>47150</v>
      </c>
      <c r="H141" t="s">
        <v>201</v>
      </c>
      <c r="I141" t="s">
        <v>465</v>
      </c>
      <c r="J141" t="s">
        <v>382</v>
      </c>
    </row>
    <row r="142" spans="1:10" x14ac:dyDescent="0.35">
      <c r="A142" t="s">
        <v>136</v>
      </c>
      <c r="B142" t="s">
        <v>463</v>
      </c>
      <c r="D142" t="s">
        <v>464</v>
      </c>
      <c r="E142">
        <v>300000</v>
      </c>
      <c r="F142" s="1">
        <v>47119</v>
      </c>
      <c r="G142" s="1">
        <f>EDATE(F142,1)</f>
        <v>47150</v>
      </c>
      <c r="H142" t="s">
        <v>139</v>
      </c>
      <c r="I142" t="s">
        <v>255</v>
      </c>
      <c r="J142" t="s">
        <v>385</v>
      </c>
    </row>
    <row r="143" spans="1:10" x14ac:dyDescent="0.35">
      <c r="A143" t="s">
        <v>136</v>
      </c>
      <c r="B143" t="s">
        <v>463</v>
      </c>
      <c r="D143" t="s">
        <v>464</v>
      </c>
      <c r="E143">
        <v>180000</v>
      </c>
      <c r="F143" s="1">
        <f>EDATE(G142,0)</f>
        <v>47150</v>
      </c>
      <c r="G143" s="1">
        <f>EDATE(F143,1)</f>
        <v>47178</v>
      </c>
      <c r="H143" t="s">
        <v>225</v>
      </c>
      <c r="I143" t="s">
        <v>395</v>
      </c>
      <c r="J143" t="s">
        <v>394</v>
      </c>
    </row>
    <row r="144" spans="1:10" x14ac:dyDescent="0.35">
      <c r="A144" t="s">
        <v>12</v>
      </c>
      <c r="B144" t="s">
        <v>468</v>
      </c>
      <c r="D144" t="s">
        <v>469</v>
      </c>
      <c r="E144">
        <v>100</v>
      </c>
      <c r="F144" s="1">
        <f>InheritMonth0</f>
        <v>44927</v>
      </c>
      <c r="G144" s="1">
        <f>EDATE(InheritMonth0,120)</f>
        <v>48580</v>
      </c>
      <c r="H144" t="s">
        <v>200</v>
      </c>
      <c r="I144" t="s">
        <v>470</v>
      </c>
      <c r="J144" t="s">
        <v>474</v>
      </c>
    </row>
    <row r="145" spans="1:10" x14ac:dyDescent="0.35">
      <c r="A145" t="s">
        <v>218</v>
      </c>
      <c r="B145" t="s">
        <v>468</v>
      </c>
      <c r="D145" t="s">
        <v>469</v>
      </c>
      <c r="E145">
        <v>100</v>
      </c>
      <c r="F145" s="1">
        <f>EDATE(F144,0)</f>
        <v>44927</v>
      </c>
      <c r="G145" s="1">
        <f>EDATE(F145,120)</f>
        <v>48580</v>
      </c>
      <c r="H145" t="s">
        <v>200</v>
      </c>
      <c r="I145" t="s">
        <v>471</v>
      </c>
      <c r="J145" t="s">
        <v>473</v>
      </c>
    </row>
    <row r="146" spans="1:10" x14ac:dyDescent="0.35">
      <c r="A146" t="s">
        <v>59</v>
      </c>
      <c r="B146" t="s">
        <v>468</v>
      </c>
      <c r="D146" t="s">
        <v>469</v>
      </c>
      <c r="E146">
        <v>100</v>
      </c>
      <c r="F146" s="1">
        <f>InheritMonth0</f>
        <v>44927</v>
      </c>
      <c r="G146" s="1">
        <f>EDATE(InheritMonth0,120)</f>
        <v>48580</v>
      </c>
      <c r="H146" t="s">
        <v>200</v>
      </c>
      <c r="I146" t="s">
        <v>477</v>
      </c>
      <c r="J146" t="s">
        <v>476</v>
      </c>
    </row>
    <row r="147" spans="1:10" x14ac:dyDescent="0.35">
      <c r="A147" t="s">
        <v>51</v>
      </c>
      <c r="B147" t="s">
        <v>468</v>
      </c>
      <c r="D147" t="s">
        <v>469</v>
      </c>
      <c r="E147">
        <v>100</v>
      </c>
      <c r="F147" s="1">
        <f>EDATE(F146,12)</f>
        <v>45292</v>
      </c>
      <c r="G147" s="1">
        <f>EDATE(F147,120)</f>
        <v>48945</v>
      </c>
      <c r="H147" t="s">
        <v>200</v>
      </c>
      <c r="I147" t="s">
        <v>472</v>
      </c>
      <c r="J147" t="s">
        <v>475</v>
      </c>
    </row>
    <row r="148" spans="1:10" x14ac:dyDescent="0.35">
      <c r="A148" t="s">
        <v>55</v>
      </c>
      <c r="B148" t="s">
        <v>478</v>
      </c>
      <c r="D148" t="s">
        <v>479</v>
      </c>
      <c r="E148">
        <v>100</v>
      </c>
      <c r="F148" s="1">
        <v>42156</v>
      </c>
      <c r="G148" s="1">
        <f>EDATE(F148,60)</f>
        <v>43983</v>
      </c>
      <c r="H148" t="s">
        <v>200</v>
      </c>
      <c r="I148" t="s">
        <v>480</v>
      </c>
      <c r="J148" t="s">
        <v>481</v>
      </c>
    </row>
    <row r="149" spans="1:10" x14ac:dyDescent="0.35">
      <c r="A149" t="s">
        <v>40</v>
      </c>
      <c r="B149" t="s">
        <v>482</v>
      </c>
      <c r="D149" t="s">
        <v>483</v>
      </c>
      <c r="E149">
        <v>10</v>
      </c>
      <c r="F149" s="1">
        <v>42156</v>
      </c>
      <c r="G149" s="1">
        <v>43983</v>
      </c>
      <c r="H149" t="s">
        <v>139</v>
      </c>
      <c r="I149" t="s">
        <v>186</v>
      </c>
      <c r="J149" t="s">
        <v>596</v>
      </c>
    </row>
    <row r="150" spans="1:10" x14ac:dyDescent="0.35">
      <c r="A150" t="s">
        <v>136</v>
      </c>
      <c r="B150" t="s">
        <v>484</v>
      </c>
      <c r="D150" t="s">
        <v>485</v>
      </c>
      <c r="E150">
        <v>1</v>
      </c>
      <c r="F150" s="1">
        <v>41395</v>
      </c>
      <c r="G150" s="1">
        <f>EDATE(F150,5)</f>
        <v>41548</v>
      </c>
      <c r="H150" t="s">
        <v>139</v>
      </c>
      <c r="I150" t="s">
        <v>186</v>
      </c>
      <c r="J150" t="s">
        <v>494</v>
      </c>
    </row>
    <row r="151" spans="1:10" x14ac:dyDescent="0.35">
      <c r="A151" t="s">
        <v>136</v>
      </c>
      <c r="B151" t="s">
        <v>484</v>
      </c>
      <c r="D151" t="s">
        <v>485</v>
      </c>
      <c r="E151">
        <v>1</v>
      </c>
      <c r="F151" s="1">
        <v>42125</v>
      </c>
      <c r="G151" s="1">
        <f>EDATE(F151,4)</f>
        <v>42248</v>
      </c>
      <c r="H151" t="s">
        <v>139</v>
      </c>
      <c r="I151" t="s">
        <v>255</v>
      </c>
      <c r="J151" t="s">
        <v>488</v>
      </c>
    </row>
    <row r="152" spans="1:10" x14ac:dyDescent="0.35">
      <c r="A152" t="s">
        <v>136</v>
      </c>
      <c r="B152" t="s">
        <v>484</v>
      </c>
      <c r="D152" t="s">
        <v>485</v>
      </c>
      <c r="E152">
        <v>1</v>
      </c>
      <c r="F152" s="1">
        <f>G151</f>
        <v>42248</v>
      </c>
      <c r="G152" s="1">
        <f>EDATE(F152,4)</f>
        <v>42370</v>
      </c>
      <c r="H152" t="s">
        <v>139</v>
      </c>
      <c r="I152" t="s">
        <v>259</v>
      </c>
      <c r="J152" t="s">
        <v>292</v>
      </c>
    </row>
    <row r="153" spans="1:10" x14ac:dyDescent="0.35">
      <c r="A153" t="s">
        <v>136</v>
      </c>
      <c r="B153" t="s">
        <v>484</v>
      </c>
      <c r="D153" t="s">
        <v>485</v>
      </c>
      <c r="E153">
        <v>1</v>
      </c>
      <c r="F153" s="1">
        <f>G152</f>
        <v>42370</v>
      </c>
      <c r="G153" s="1">
        <f>EDATE(F153,4)</f>
        <v>42491</v>
      </c>
      <c r="H153" t="s">
        <v>139</v>
      </c>
      <c r="I153" t="s">
        <v>290</v>
      </c>
      <c r="J153" t="s">
        <v>294</v>
      </c>
    </row>
    <row r="154" spans="1:10" x14ac:dyDescent="0.35">
      <c r="A154" t="s">
        <v>136</v>
      </c>
      <c r="B154" t="s">
        <v>484</v>
      </c>
      <c r="D154" t="s">
        <v>485</v>
      </c>
      <c r="E154">
        <v>1</v>
      </c>
      <c r="F154" s="1">
        <f>G153</f>
        <v>42491</v>
      </c>
      <c r="G154" s="1">
        <f>EDATE(F154,1)</f>
        <v>42522</v>
      </c>
      <c r="H154" t="s">
        <v>139</v>
      </c>
      <c r="I154" t="s">
        <v>291</v>
      </c>
      <c r="J154" t="s">
        <v>327</v>
      </c>
    </row>
    <row r="155" spans="1:10" x14ac:dyDescent="0.35">
      <c r="A155" t="s">
        <v>136</v>
      </c>
      <c r="B155" t="s">
        <v>487</v>
      </c>
      <c r="D155" t="s">
        <v>486</v>
      </c>
      <c r="E155">
        <v>1</v>
      </c>
      <c r="F155" s="1">
        <v>41395</v>
      </c>
      <c r="G155" s="1">
        <f>EDATE(F155,4)</f>
        <v>41518</v>
      </c>
      <c r="H155" t="s">
        <v>139</v>
      </c>
      <c r="J155" t="s">
        <v>489</v>
      </c>
    </row>
    <row r="156" spans="1:10" x14ac:dyDescent="0.35">
      <c r="A156" t="s">
        <v>136</v>
      </c>
      <c r="B156" t="s">
        <v>487</v>
      </c>
      <c r="D156" t="s">
        <v>486</v>
      </c>
      <c r="E156">
        <v>1</v>
      </c>
      <c r="F156" s="1">
        <v>42125</v>
      </c>
      <c r="G156" s="1">
        <f t="shared" ref="G156:G163" si="4">EDATE(F156,5)</f>
        <v>42278</v>
      </c>
      <c r="H156" t="s">
        <v>139</v>
      </c>
      <c r="J156" t="s">
        <v>490</v>
      </c>
    </row>
    <row r="157" spans="1:10" x14ac:dyDescent="0.35">
      <c r="A157" t="s">
        <v>136</v>
      </c>
      <c r="B157" t="s">
        <v>487</v>
      </c>
      <c r="D157" t="s">
        <v>486</v>
      </c>
      <c r="E157">
        <v>1</v>
      </c>
      <c r="F157" s="1">
        <f>G156</f>
        <v>42278</v>
      </c>
      <c r="G157" s="1">
        <f t="shared" si="4"/>
        <v>42430</v>
      </c>
      <c r="H157" t="s">
        <v>139</v>
      </c>
      <c r="I157" t="s">
        <v>295</v>
      </c>
      <c r="J157" t="s">
        <v>491</v>
      </c>
    </row>
    <row r="158" spans="1:10" x14ac:dyDescent="0.35">
      <c r="A158" t="s">
        <v>136</v>
      </c>
      <c r="B158" t="s">
        <v>487</v>
      </c>
      <c r="D158" t="s">
        <v>486</v>
      </c>
      <c r="E158">
        <v>1</v>
      </c>
      <c r="F158" s="1">
        <f>G157</f>
        <v>42430</v>
      </c>
      <c r="G158" s="1">
        <f t="shared" si="4"/>
        <v>42583</v>
      </c>
      <c r="H158" t="s">
        <v>139</v>
      </c>
      <c r="I158" t="s">
        <v>296</v>
      </c>
      <c r="J158" t="s">
        <v>492</v>
      </c>
    </row>
    <row r="159" spans="1:10" x14ac:dyDescent="0.35">
      <c r="A159" t="s">
        <v>136</v>
      </c>
      <c r="B159" t="s">
        <v>487</v>
      </c>
      <c r="D159" t="s">
        <v>486</v>
      </c>
      <c r="E159">
        <v>1</v>
      </c>
      <c r="F159" s="1">
        <f>G158</f>
        <v>42583</v>
      </c>
      <c r="G159" s="1">
        <f t="shared" si="4"/>
        <v>42736</v>
      </c>
      <c r="H159" t="s">
        <v>139</v>
      </c>
      <c r="I159" t="s">
        <v>297</v>
      </c>
      <c r="J159" t="s">
        <v>493</v>
      </c>
    </row>
    <row r="160" spans="1:10" x14ac:dyDescent="0.35">
      <c r="A160" t="s">
        <v>136</v>
      </c>
      <c r="B160" t="s">
        <v>495</v>
      </c>
      <c r="D160" t="s">
        <v>496</v>
      </c>
      <c r="E160">
        <v>1</v>
      </c>
      <c r="F160" s="1">
        <v>41395</v>
      </c>
      <c r="G160" s="1">
        <f t="shared" si="4"/>
        <v>41548</v>
      </c>
      <c r="H160" t="s">
        <v>139</v>
      </c>
      <c r="I160" t="s">
        <v>186</v>
      </c>
      <c r="J160" t="s">
        <v>494</v>
      </c>
    </row>
    <row r="161" spans="1:10" x14ac:dyDescent="0.35">
      <c r="A161" t="s">
        <v>136</v>
      </c>
      <c r="B161" t="s">
        <v>495</v>
      </c>
      <c r="D161" t="s">
        <v>496</v>
      </c>
      <c r="E161">
        <v>1</v>
      </c>
      <c r="F161" s="1">
        <v>41395</v>
      </c>
      <c r="G161" s="1">
        <f t="shared" si="4"/>
        <v>41548</v>
      </c>
      <c r="H161" t="s">
        <v>139</v>
      </c>
      <c r="J161" t="s">
        <v>500</v>
      </c>
    </row>
    <row r="162" spans="1:10" x14ac:dyDescent="0.35">
      <c r="A162" t="s">
        <v>136</v>
      </c>
      <c r="B162" t="s">
        <v>495</v>
      </c>
      <c r="D162" t="s">
        <v>496</v>
      </c>
      <c r="E162">
        <v>1</v>
      </c>
      <c r="F162" s="1">
        <v>42125</v>
      </c>
      <c r="G162" s="1">
        <f t="shared" si="4"/>
        <v>42278</v>
      </c>
      <c r="H162" t="s">
        <v>139</v>
      </c>
      <c r="I162" t="s">
        <v>255</v>
      </c>
      <c r="J162" t="s">
        <v>494</v>
      </c>
    </row>
    <row r="163" spans="1:10" x14ac:dyDescent="0.35">
      <c r="A163" t="s">
        <v>136</v>
      </c>
      <c r="B163" t="s">
        <v>495</v>
      </c>
      <c r="D163" t="s">
        <v>496</v>
      </c>
      <c r="E163">
        <v>1</v>
      </c>
      <c r="F163" s="1">
        <v>42125</v>
      </c>
      <c r="G163" s="1">
        <f t="shared" si="4"/>
        <v>42278</v>
      </c>
      <c r="H163" t="s">
        <v>139</v>
      </c>
      <c r="J163" t="s">
        <v>500</v>
      </c>
    </row>
    <row r="164" spans="1:10" x14ac:dyDescent="0.35">
      <c r="A164" t="s">
        <v>136</v>
      </c>
      <c r="B164" t="s">
        <v>495</v>
      </c>
      <c r="D164" t="s">
        <v>496</v>
      </c>
      <c r="E164">
        <v>1</v>
      </c>
      <c r="F164" s="1">
        <f>EDATE(G163,2)</f>
        <v>42339</v>
      </c>
      <c r="G164" s="1">
        <f>EDATE(F164,4)</f>
        <v>42461</v>
      </c>
      <c r="H164" t="s">
        <v>139</v>
      </c>
      <c r="I164" t="s">
        <v>259</v>
      </c>
      <c r="J164" t="s">
        <v>497</v>
      </c>
    </row>
    <row r="165" spans="1:10" x14ac:dyDescent="0.35">
      <c r="A165" t="s">
        <v>136</v>
      </c>
      <c r="B165" t="s">
        <v>495</v>
      </c>
      <c r="D165" t="s">
        <v>496</v>
      </c>
      <c r="E165">
        <v>1</v>
      </c>
      <c r="F165" s="1">
        <f>EDATE(G163,2)</f>
        <v>42339</v>
      </c>
      <c r="G165" s="1">
        <f>EDATE(F165,4)</f>
        <v>42461</v>
      </c>
      <c r="H165" t="s">
        <v>139</v>
      </c>
      <c r="I165" t="s">
        <v>295</v>
      </c>
      <c r="J165" t="s">
        <v>491</v>
      </c>
    </row>
    <row r="166" spans="1:10" x14ac:dyDescent="0.35">
      <c r="A166" t="s">
        <v>136</v>
      </c>
      <c r="B166" t="s">
        <v>495</v>
      </c>
      <c r="D166" t="s">
        <v>496</v>
      </c>
      <c r="E166">
        <v>1</v>
      </c>
      <c r="F166" s="1">
        <f>EDATE(G165,2)</f>
        <v>42522</v>
      </c>
      <c r="G166" s="1">
        <f>EDATE(F166,5)</f>
        <v>42675</v>
      </c>
      <c r="H166" t="s">
        <v>139</v>
      </c>
      <c r="I166" t="s">
        <v>290</v>
      </c>
      <c r="J166" t="s">
        <v>498</v>
      </c>
    </row>
    <row r="167" spans="1:10" x14ac:dyDescent="0.35">
      <c r="A167" t="s">
        <v>136</v>
      </c>
      <c r="B167" t="s">
        <v>495</v>
      </c>
      <c r="D167" t="s">
        <v>496</v>
      </c>
      <c r="E167">
        <v>1</v>
      </c>
      <c r="F167" s="1">
        <f>EDATE(G165,2)</f>
        <v>42522</v>
      </c>
      <c r="G167" s="1">
        <f>EDATE(F167,5)</f>
        <v>42675</v>
      </c>
      <c r="H167" t="s">
        <v>139</v>
      </c>
      <c r="I167" t="s">
        <v>296</v>
      </c>
      <c r="J167" t="s">
        <v>492</v>
      </c>
    </row>
    <row r="168" spans="1:10" x14ac:dyDescent="0.35">
      <c r="A168" t="s">
        <v>136</v>
      </c>
      <c r="B168" t="s">
        <v>495</v>
      </c>
      <c r="D168" t="s">
        <v>496</v>
      </c>
      <c r="E168">
        <v>1</v>
      </c>
      <c r="F168" s="1">
        <f>EDATE(G167,2)</f>
        <v>42736</v>
      </c>
      <c r="G168" s="1">
        <f>EDATE(F168,5)</f>
        <v>42887</v>
      </c>
      <c r="H168" t="s">
        <v>139</v>
      </c>
      <c r="I168" t="s">
        <v>291</v>
      </c>
      <c r="J168" t="s">
        <v>499</v>
      </c>
    </row>
    <row r="169" spans="1:10" x14ac:dyDescent="0.35">
      <c r="A169" t="s">
        <v>136</v>
      </c>
      <c r="B169" t="s">
        <v>495</v>
      </c>
      <c r="D169" t="s">
        <v>496</v>
      </c>
      <c r="E169">
        <v>1</v>
      </c>
      <c r="F169" s="1">
        <f>EDATE(G167,2)</f>
        <v>42736</v>
      </c>
      <c r="G169" s="1">
        <f>EDATE(F169,5)</f>
        <v>42887</v>
      </c>
      <c r="H169" t="s">
        <v>139</v>
      </c>
      <c r="I169" t="s">
        <v>297</v>
      </c>
      <c r="J169" t="s">
        <v>493</v>
      </c>
    </row>
    <row r="170" spans="1:10" x14ac:dyDescent="0.35">
      <c r="A170" t="s">
        <v>136</v>
      </c>
      <c r="B170" t="s">
        <v>254</v>
      </c>
      <c r="D170" t="s">
        <v>266</v>
      </c>
      <c r="E170">
        <v>50000</v>
      </c>
      <c r="F170" s="1">
        <v>44287</v>
      </c>
      <c r="G170" s="1">
        <v>44317</v>
      </c>
      <c r="H170" t="s">
        <v>139</v>
      </c>
      <c r="I170" t="s">
        <v>255</v>
      </c>
      <c r="J170" t="s">
        <v>385</v>
      </c>
    </row>
    <row r="171" spans="1:10" x14ac:dyDescent="0.35">
      <c r="A171" t="s">
        <v>124</v>
      </c>
      <c r="B171" t="s">
        <v>254</v>
      </c>
      <c r="D171" t="s">
        <v>266</v>
      </c>
      <c r="E171">
        <v>10000</v>
      </c>
      <c r="F171" s="1">
        <v>44621</v>
      </c>
      <c r="G171" s="1">
        <f>EDATE(F171,3*12)</f>
        <v>45717</v>
      </c>
      <c r="H171" t="s">
        <v>201</v>
      </c>
      <c r="I171" t="s">
        <v>256</v>
      </c>
      <c r="J171" t="s">
        <v>361</v>
      </c>
    </row>
    <row r="172" spans="1:10" x14ac:dyDescent="0.35">
      <c r="A172" t="s">
        <v>47</v>
      </c>
      <c r="B172" t="s">
        <v>505</v>
      </c>
      <c r="D172" t="s">
        <v>506</v>
      </c>
      <c r="E172">
        <v>1000</v>
      </c>
      <c r="F172" s="1">
        <v>42156</v>
      </c>
      <c r="G172" s="1">
        <f>EDATE(F172,120)</f>
        <v>45809</v>
      </c>
      <c r="H172" t="s">
        <v>200</v>
      </c>
      <c r="J172" t="s">
        <v>507</v>
      </c>
    </row>
    <row r="173" spans="1:10" x14ac:dyDescent="0.35">
      <c r="A173" t="s">
        <v>136</v>
      </c>
      <c r="B173" t="s">
        <v>511</v>
      </c>
      <c r="D173" t="s">
        <v>510</v>
      </c>
      <c r="E173">
        <v>1000</v>
      </c>
      <c r="F173" s="1">
        <v>42125</v>
      </c>
      <c r="G173" s="1">
        <f>EDATE(F173,36)</f>
        <v>43221</v>
      </c>
      <c r="H173" t="s">
        <v>139</v>
      </c>
      <c r="I173" t="s">
        <v>307</v>
      </c>
      <c r="J173" t="s">
        <v>512</v>
      </c>
    </row>
    <row r="174" spans="1:10" x14ac:dyDescent="0.35">
      <c r="A174" t="s">
        <v>136</v>
      </c>
      <c r="B174" t="s">
        <v>513</v>
      </c>
      <c r="D174" t="s">
        <v>514</v>
      </c>
      <c r="E174">
        <v>1000</v>
      </c>
      <c r="F174" s="1">
        <v>42125</v>
      </c>
      <c r="G174" s="1">
        <f>EDATE(F174,36)</f>
        <v>43221</v>
      </c>
      <c r="H174" t="s">
        <v>139</v>
      </c>
      <c r="I174" t="s">
        <v>310</v>
      </c>
      <c r="J174" t="s">
        <v>515</v>
      </c>
    </row>
    <row r="175" spans="1:10" x14ac:dyDescent="0.35">
      <c r="A175" t="s">
        <v>136</v>
      </c>
      <c r="B175" t="s">
        <v>526</v>
      </c>
      <c r="D175" t="s">
        <v>516</v>
      </c>
      <c r="E175">
        <v>0</v>
      </c>
      <c r="F175" s="1">
        <v>42248</v>
      </c>
      <c r="G175" s="1">
        <v>51136</v>
      </c>
      <c r="H175" t="s">
        <v>430</v>
      </c>
      <c r="I175" t="s">
        <v>528</v>
      </c>
      <c r="J175" t="s">
        <v>517</v>
      </c>
    </row>
    <row r="176" spans="1:10" x14ac:dyDescent="0.35">
      <c r="A176" t="s">
        <v>59</v>
      </c>
      <c r="B176" t="s">
        <v>526</v>
      </c>
      <c r="E176">
        <v>50</v>
      </c>
      <c r="F176" s="1">
        <v>42248</v>
      </c>
      <c r="G176" s="1">
        <v>49522</v>
      </c>
      <c r="H176" t="s">
        <v>200</v>
      </c>
      <c r="J176" t="s">
        <v>399</v>
      </c>
    </row>
    <row r="177" spans="1:10" x14ac:dyDescent="0.35">
      <c r="A177" t="s">
        <v>218</v>
      </c>
      <c r="B177" t="s">
        <v>526</v>
      </c>
      <c r="E177">
        <v>635</v>
      </c>
      <c r="F177" s="1">
        <v>42248</v>
      </c>
      <c r="G177" s="1">
        <v>42583</v>
      </c>
      <c r="H177" t="s">
        <v>200</v>
      </c>
      <c r="I177" t="s">
        <v>85</v>
      </c>
      <c r="J177" t="s">
        <v>246</v>
      </c>
    </row>
    <row r="178" spans="1:10" x14ac:dyDescent="0.35">
      <c r="A178" t="s">
        <v>51</v>
      </c>
      <c r="B178" t="s">
        <v>526</v>
      </c>
      <c r="E178">
        <v>115</v>
      </c>
      <c r="F178" s="1">
        <v>42248</v>
      </c>
      <c r="G178" s="1">
        <v>49522</v>
      </c>
      <c r="H178" t="s">
        <v>200</v>
      </c>
      <c r="J178" t="s">
        <v>518</v>
      </c>
    </row>
    <row r="179" spans="1:10" x14ac:dyDescent="0.35">
      <c r="A179" t="s">
        <v>47</v>
      </c>
      <c r="B179" t="s">
        <v>526</v>
      </c>
      <c r="E179">
        <v>1500</v>
      </c>
      <c r="F179" s="1">
        <v>42248</v>
      </c>
      <c r="G179" s="1">
        <v>51136</v>
      </c>
      <c r="H179" t="s">
        <v>200</v>
      </c>
      <c r="I179" t="s">
        <v>519</v>
      </c>
      <c r="J179" t="s">
        <v>49</v>
      </c>
    </row>
    <row r="180" spans="1:10" x14ac:dyDescent="0.35">
      <c r="A180" t="s">
        <v>12</v>
      </c>
      <c r="B180" t="s">
        <v>526</v>
      </c>
      <c r="E180">
        <v>5600</v>
      </c>
      <c r="F180" s="1">
        <v>42248</v>
      </c>
      <c r="G180" s="1">
        <v>42583</v>
      </c>
      <c r="H180" t="s">
        <v>200</v>
      </c>
      <c r="I180" t="s">
        <v>520</v>
      </c>
      <c r="J180" t="s">
        <v>403</v>
      </c>
    </row>
    <row r="181" spans="1:10" x14ac:dyDescent="0.35">
      <c r="A181" t="s">
        <v>136</v>
      </c>
      <c r="B181" t="s">
        <v>526</v>
      </c>
      <c r="E181">
        <v>15000</v>
      </c>
      <c r="F181" s="1">
        <v>42248</v>
      </c>
      <c r="G181" s="1">
        <v>42278</v>
      </c>
      <c r="H181" t="s">
        <v>139</v>
      </c>
      <c r="I181" t="s">
        <v>259</v>
      </c>
      <c r="J181" t="s">
        <v>180</v>
      </c>
    </row>
    <row r="182" spans="1:10" x14ac:dyDescent="0.35">
      <c r="A182" t="s">
        <v>136</v>
      </c>
      <c r="B182" t="s">
        <v>526</v>
      </c>
      <c r="E182">
        <v>150000</v>
      </c>
      <c r="F182" s="1">
        <v>42248</v>
      </c>
      <c r="G182" s="1">
        <v>42278</v>
      </c>
      <c r="H182" t="s">
        <v>139</v>
      </c>
      <c r="I182" t="s">
        <v>186</v>
      </c>
      <c r="J182" t="s">
        <v>181</v>
      </c>
    </row>
    <row r="183" spans="1:10" x14ac:dyDescent="0.35">
      <c r="A183" t="s">
        <v>12</v>
      </c>
      <c r="B183" t="s">
        <v>526</v>
      </c>
      <c r="E183">
        <v>4200</v>
      </c>
      <c r="F183" s="1">
        <v>42583</v>
      </c>
      <c r="G183" s="1">
        <v>43282</v>
      </c>
      <c r="H183" t="s">
        <v>200</v>
      </c>
      <c r="I183" t="s">
        <v>520</v>
      </c>
      <c r="J183" t="s">
        <v>404</v>
      </c>
    </row>
    <row r="184" spans="1:10" x14ac:dyDescent="0.35">
      <c r="A184" t="s">
        <v>218</v>
      </c>
      <c r="B184" t="s">
        <v>526</v>
      </c>
      <c r="D184" t="s">
        <v>215</v>
      </c>
      <c r="E184">
        <v>2000</v>
      </c>
      <c r="F184" s="1">
        <v>42583</v>
      </c>
      <c r="G184" s="1">
        <v>42614</v>
      </c>
      <c r="H184" t="s">
        <v>200</v>
      </c>
      <c r="J184" t="s">
        <v>214</v>
      </c>
    </row>
    <row r="185" spans="1:10" x14ac:dyDescent="0.35">
      <c r="A185" t="s">
        <v>218</v>
      </c>
      <c r="B185" t="s">
        <v>526</v>
      </c>
      <c r="E185">
        <v>100</v>
      </c>
      <c r="F185" s="1">
        <v>42583</v>
      </c>
      <c r="G185" s="1">
        <v>51136</v>
      </c>
      <c r="H185" t="s">
        <v>200</v>
      </c>
      <c r="J185" t="s">
        <v>182</v>
      </c>
    </row>
    <row r="186" spans="1:10" x14ac:dyDescent="0.35">
      <c r="A186" t="s">
        <v>218</v>
      </c>
      <c r="B186" t="s">
        <v>526</v>
      </c>
      <c r="E186">
        <v>110</v>
      </c>
      <c r="F186" s="1">
        <v>42583</v>
      </c>
      <c r="G186" s="1">
        <v>51136</v>
      </c>
      <c r="H186" t="s">
        <v>200</v>
      </c>
      <c r="J186" t="s">
        <v>390</v>
      </c>
    </row>
    <row r="187" spans="1:10" x14ac:dyDescent="0.35">
      <c r="A187" t="s">
        <v>218</v>
      </c>
      <c r="B187" t="s">
        <v>526</v>
      </c>
      <c r="E187">
        <v>190</v>
      </c>
      <c r="F187" s="1">
        <v>42583</v>
      </c>
      <c r="G187" s="1">
        <v>51136</v>
      </c>
      <c r="H187" t="s">
        <v>200</v>
      </c>
      <c r="J187" t="s">
        <v>401</v>
      </c>
    </row>
    <row r="188" spans="1:10" x14ac:dyDescent="0.35">
      <c r="A188" t="s">
        <v>136</v>
      </c>
      <c r="B188" t="s">
        <v>526</v>
      </c>
      <c r="D188" t="s">
        <v>209</v>
      </c>
      <c r="E188">
        <v>130000</v>
      </c>
      <c r="F188" s="1">
        <v>42583</v>
      </c>
      <c r="G188" s="1">
        <v>42614</v>
      </c>
      <c r="H188" t="s">
        <v>139</v>
      </c>
      <c r="I188" t="s">
        <v>521</v>
      </c>
      <c r="J188" t="s">
        <v>522</v>
      </c>
    </row>
    <row r="189" spans="1:10" x14ac:dyDescent="0.35">
      <c r="A189" t="s">
        <v>124</v>
      </c>
      <c r="B189" t="s">
        <v>526</v>
      </c>
      <c r="D189" t="s">
        <v>209</v>
      </c>
      <c r="E189">
        <v>180000</v>
      </c>
      <c r="F189" s="1">
        <v>42583</v>
      </c>
      <c r="G189" s="1">
        <v>44958</v>
      </c>
      <c r="H189" t="s">
        <v>201</v>
      </c>
      <c r="I189" t="s">
        <v>523</v>
      </c>
      <c r="J189" t="s">
        <v>406</v>
      </c>
    </row>
    <row r="190" spans="1:10" x14ac:dyDescent="0.35">
      <c r="A190" t="s">
        <v>136</v>
      </c>
      <c r="B190" t="s">
        <v>526</v>
      </c>
      <c r="D190" t="s">
        <v>209</v>
      </c>
      <c r="E190">
        <v>130000</v>
      </c>
      <c r="F190" s="1">
        <v>42583</v>
      </c>
      <c r="G190" s="1">
        <v>42614</v>
      </c>
      <c r="H190" t="s">
        <v>146</v>
      </c>
      <c r="J190" t="s">
        <v>202</v>
      </c>
    </row>
    <row r="191" spans="1:10" x14ac:dyDescent="0.35">
      <c r="A191" t="s">
        <v>10</v>
      </c>
      <c r="B191" t="s">
        <v>526</v>
      </c>
      <c r="E191">
        <v>100</v>
      </c>
      <c r="F191" s="1">
        <v>43282</v>
      </c>
      <c r="G191" s="1">
        <v>49522</v>
      </c>
      <c r="H191" t="s">
        <v>200</v>
      </c>
      <c r="J191" t="s">
        <v>529</v>
      </c>
    </row>
    <row r="192" spans="1:10" x14ac:dyDescent="0.35">
      <c r="A192" t="s">
        <v>10</v>
      </c>
      <c r="B192" t="s">
        <v>526</v>
      </c>
      <c r="E192">
        <v>50</v>
      </c>
      <c r="F192" s="1">
        <v>43282</v>
      </c>
      <c r="G192" s="1">
        <v>49522</v>
      </c>
      <c r="H192" t="s">
        <v>200</v>
      </c>
      <c r="J192" t="s">
        <v>527</v>
      </c>
    </row>
    <row r="193" spans="1:10" x14ac:dyDescent="0.35">
      <c r="A193" t="s">
        <v>124</v>
      </c>
      <c r="B193" t="s">
        <v>526</v>
      </c>
      <c r="D193" t="s">
        <v>210</v>
      </c>
      <c r="E193">
        <v>15000</v>
      </c>
      <c r="F193" s="1">
        <v>44013</v>
      </c>
      <c r="G193" s="1">
        <v>45839</v>
      </c>
      <c r="H193" t="s">
        <v>201</v>
      </c>
      <c r="I193" t="s">
        <v>261</v>
      </c>
      <c r="J193" t="s">
        <v>530</v>
      </c>
    </row>
    <row r="194" spans="1:10" x14ac:dyDescent="0.35">
      <c r="A194" s="5" t="s">
        <v>136</v>
      </c>
      <c r="B194" s="5" t="s">
        <v>526</v>
      </c>
      <c r="C194" s="5"/>
      <c r="D194" s="5" t="s">
        <v>210</v>
      </c>
      <c r="E194" s="5">
        <v>10000</v>
      </c>
      <c r="F194" s="6">
        <v>44013</v>
      </c>
      <c r="G194" s="6">
        <v>44044</v>
      </c>
      <c r="H194" s="5" t="s">
        <v>146</v>
      </c>
      <c r="I194" s="5"/>
      <c r="J194" s="5" t="s">
        <v>203</v>
      </c>
    </row>
    <row r="195" spans="1:10" x14ac:dyDescent="0.35">
      <c r="A195" s="5" t="s">
        <v>136</v>
      </c>
      <c r="B195" s="5" t="s">
        <v>526</v>
      </c>
      <c r="C195" s="5"/>
      <c r="D195" s="5" t="s">
        <v>212</v>
      </c>
      <c r="E195" s="5">
        <v>250000</v>
      </c>
      <c r="F195" s="6">
        <v>44927</v>
      </c>
      <c r="G195" s="6">
        <v>44958</v>
      </c>
      <c r="H195" s="5" t="s">
        <v>139</v>
      </c>
      <c r="I195" s="5" t="s">
        <v>186</v>
      </c>
      <c r="J195" s="5" t="s">
        <v>179</v>
      </c>
    </row>
    <row r="196" spans="1:10" x14ac:dyDescent="0.35">
      <c r="A196" s="5" t="s">
        <v>136</v>
      </c>
      <c r="B196" s="5" t="s">
        <v>526</v>
      </c>
      <c r="C196" s="5" t="s">
        <v>531</v>
      </c>
      <c r="D196" s="5" t="s">
        <v>209</v>
      </c>
      <c r="E196" s="5">
        <v>200000</v>
      </c>
      <c r="F196" s="6">
        <v>44986</v>
      </c>
      <c r="G196" s="6">
        <v>45017</v>
      </c>
      <c r="H196" s="5" t="s">
        <v>139</v>
      </c>
      <c r="I196" s="5" t="s">
        <v>524</v>
      </c>
      <c r="J196" s="5" t="s">
        <v>525</v>
      </c>
    </row>
    <row r="197" spans="1:10" x14ac:dyDescent="0.35">
      <c r="A197" s="5" t="s">
        <v>136</v>
      </c>
      <c r="B197" s="5" t="s">
        <v>526</v>
      </c>
      <c r="C197" s="5"/>
      <c r="D197" s="5" t="s">
        <v>209</v>
      </c>
      <c r="E197" s="5">
        <v>200000</v>
      </c>
      <c r="F197" s="6">
        <v>44986</v>
      </c>
      <c r="G197" s="6">
        <v>45017</v>
      </c>
      <c r="H197" s="5" t="s">
        <v>225</v>
      </c>
      <c r="I197" s="5" t="s">
        <v>532</v>
      </c>
      <c r="J197" s="5" t="s">
        <v>409</v>
      </c>
    </row>
    <row r="198" spans="1:10" x14ac:dyDescent="0.35">
      <c r="A198" s="5" t="s">
        <v>136</v>
      </c>
      <c r="B198" s="5" t="s">
        <v>533</v>
      </c>
      <c r="C198" s="5"/>
      <c r="D198" s="5" t="s">
        <v>534</v>
      </c>
      <c r="E198" s="5">
        <v>100</v>
      </c>
      <c r="F198" s="6">
        <v>44013</v>
      </c>
      <c r="G198" s="6">
        <f t="shared" ref="G198:G203" si="5">EDATE(F198,1)</f>
        <v>44044</v>
      </c>
      <c r="H198" s="5" t="s">
        <v>139</v>
      </c>
      <c r="I198" s="5" t="s">
        <v>186</v>
      </c>
      <c r="J198" s="5" t="s">
        <v>535</v>
      </c>
    </row>
    <row r="199" spans="1:10" x14ac:dyDescent="0.35">
      <c r="A199" s="5" t="s">
        <v>136</v>
      </c>
      <c r="B199" s="5" t="s">
        <v>533</v>
      </c>
      <c r="C199" s="5"/>
      <c r="D199" s="5" t="s">
        <v>534</v>
      </c>
      <c r="E199" s="5">
        <v>10</v>
      </c>
      <c r="F199" s="6">
        <f>EDATE(G198,2)</f>
        <v>44105</v>
      </c>
      <c r="G199" s="6">
        <f t="shared" si="5"/>
        <v>44136</v>
      </c>
      <c r="H199" s="5" t="s">
        <v>225</v>
      </c>
      <c r="I199" s="5" t="s">
        <v>461</v>
      </c>
      <c r="J199" s="5" t="s">
        <v>536</v>
      </c>
    </row>
    <row r="200" spans="1:10" x14ac:dyDescent="0.35">
      <c r="A200" s="5" t="s">
        <v>136</v>
      </c>
      <c r="B200" s="5" t="s">
        <v>533</v>
      </c>
      <c r="C200" s="5"/>
      <c r="D200" s="5" t="s">
        <v>534</v>
      </c>
      <c r="E200" s="5">
        <v>10</v>
      </c>
      <c r="F200" s="6">
        <f>EDATE(G199,1)</f>
        <v>44166</v>
      </c>
      <c r="G200" s="6">
        <f t="shared" si="5"/>
        <v>44197</v>
      </c>
      <c r="H200" s="5" t="s">
        <v>225</v>
      </c>
      <c r="I200" s="5" t="s">
        <v>537</v>
      </c>
      <c r="J200" s="5" t="s">
        <v>538</v>
      </c>
    </row>
    <row r="201" spans="1:10" x14ac:dyDescent="0.35">
      <c r="A201" s="5" t="s">
        <v>136</v>
      </c>
      <c r="B201" s="5" t="s">
        <v>533</v>
      </c>
      <c r="C201" s="5"/>
      <c r="D201" s="5" t="s">
        <v>534</v>
      </c>
      <c r="E201" s="5">
        <v>10</v>
      </c>
      <c r="F201" s="6">
        <f>EDATE(G200,1)</f>
        <v>44228</v>
      </c>
      <c r="G201" s="6">
        <f t="shared" si="5"/>
        <v>44256</v>
      </c>
      <c r="H201" s="5" t="s">
        <v>225</v>
      </c>
      <c r="I201" s="5" t="s">
        <v>541</v>
      </c>
      <c r="J201" s="5" t="s">
        <v>539</v>
      </c>
    </row>
    <row r="202" spans="1:10" x14ac:dyDescent="0.35">
      <c r="A202" s="5" t="s">
        <v>136</v>
      </c>
      <c r="B202" s="5" t="s">
        <v>533</v>
      </c>
      <c r="C202" s="5"/>
      <c r="D202" s="5" t="s">
        <v>534</v>
      </c>
      <c r="E202" s="5">
        <v>10</v>
      </c>
      <c r="F202" s="6">
        <f>EDATE(G201,1)</f>
        <v>44287</v>
      </c>
      <c r="G202" s="6">
        <f t="shared" si="5"/>
        <v>44317</v>
      </c>
      <c r="H202" s="5" t="s">
        <v>225</v>
      </c>
      <c r="I202" s="5" t="s">
        <v>542</v>
      </c>
      <c r="J202" s="5" t="s">
        <v>540</v>
      </c>
    </row>
    <row r="203" spans="1:10" x14ac:dyDescent="0.35">
      <c r="A203" s="5" t="s">
        <v>136</v>
      </c>
      <c r="B203" s="5" t="s">
        <v>544</v>
      </c>
      <c r="C203" s="5"/>
      <c r="D203" s="5" t="s">
        <v>543</v>
      </c>
      <c r="E203" s="5">
        <v>50</v>
      </c>
      <c r="F203" s="6">
        <v>44013</v>
      </c>
      <c r="G203" s="6">
        <f t="shared" si="5"/>
        <v>44044</v>
      </c>
      <c r="H203" s="5" t="s">
        <v>139</v>
      </c>
      <c r="I203" s="5" t="s">
        <v>186</v>
      </c>
      <c r="J203" s="5" t="s">
        <v>535</v>
      </c>
    </row>
    <row r="204" spans="1:10" x14ac:dyDescent="0.35">
      <c r="A204" s="5" t="s">
        <v>136</v>
      </c>
      <c r="B204" s="5" t="s">
        <v>544</v>
      </c>
      <c r="C204" s="5"/>
      <c r="D204" s="5" t="s">
        <v>543</v>
      </c>
      <c r="E204" s="5">
        <v>10</v>
      </c>
      <c r="F204" s="6">
        <f>EDATE(G203,2)</f>
        <v>44105</v>
      </c>
      <c r="G204" s="6">
        <f>EDATE(F204,6)</f>
        <v>44287</v>
      </c>
      <c r="H204" s="5" t="s">
        <v>225</v>
      </c>
      <c r="I204" s="5" t="s">
        <v>461</v>
      </c>
      <c r="J204" s="5" t="s">
        <v>536</v>
      </c>
    </row>
    <row r="205" spans="1:10" x14ac:dyDescent="0.35">
      <c r="A205" s="5" t="s">
        <v>136</v>
      </c>
      <c r="B205" s="5" t="s">
        <v>544</v>
      </c>
      <c r="C205" s="5"/>
      <c r="D205" s="5" t="s">
        <v>543</v>
      </c>
      <c r="E205" s="5">
        <v>10</v>
      </c>
      <c r="F205" s="6">
        <f>EDATE(G204,1)</f>
        <v>44317</v>
      </c>
      <c r="G205" s="6">
        <f>EDATE(F205,6)</f>
        <v>44501</v>
      </c>
      <c r="H205" s="5" t="s">
        <v>225</v>
      </c>
      <c r="I205" s="5" t="s">
        <v>537</v>
      </c>
      <c r="J205" s="5" t="s">
        <v>538</v>
      </c>
    </row>
    <row r="206" spans="1:10" x14ac:dyDescent="0.35">
      <c r="A206" s="5" t="s">
        <v>136</v>
      </c>
      <c r="B206" s="5" t="s">
        <v>544</v>
      </c>
      <c r="C206" s="5"/>
      <c r="D206" s="5" t="s">
        <v>543</v>
      </c>
      <c r="E206" s="5">
        <v>10</v>
      </c>
      <c r="F206" s="6">
        <f>EDATE(G205,1)</f>
        <v>44531</v>
      </c>
      <c r="G206" s="6">
        <f>EDATE(F206,6)</f>
        <v>44713</v>
      </c>
      <c r="H206" s="5" t="s">
        <v>225</v>
      </c>
      <c r="I206" s="5" t="s">
        <v>541</v>
      </c>
      <c r="J206" s="5" t="s">
        <v>539</v>
      </c>
    </row>
    <row r="207" spans="1:10" x14ac:dyDescent="0.35">
      <c r="A207" s="5" t="s">
        <v>136</v>
      </c>
      <c r="B207" s="5" t="s">
        <v>544</v>
      </c>
      <c r="C207" s="5"/>
      <c r="D207" s="5" t="s">
        <v>543</v>
      </c>
      <c r="E207" s="5">
        <v>10</v>
      </c>
      <c r="F207" s="6">
        <f>EDATE(G206,1)</f>
        <v>44743</v>
      </c>
      <c r="G207" s="6">
        <f>EDATE(F207,6)</f>
        <v>44927</v>
      </c>
      <c r="H207" s="5" t="s">
        <v>225</v>
      </c>
      <c r="I207" s="5" t="s">
        <v>542</v>
      </c>
      <c r="J207" s="5" t="s">
        <v>540</v>
      </c>
    </row>
    <row r="208" spans="1:10" x14ac:dyDescent="0.35">
      <c r="A208" s="5" t="s">
        <v>136</v>
      </c>
      <c r="B208" s="5" t="s">
        <v>545</v>
      </c>
      <c r="C208" s="5"/>
      <c r="D208" s="5" t="s">
        <v>546</v>
      </c>
      <c r="E208" s="5">
        <v>100</v>
      </c>
      <c r="F208" s="6">
        <v>44013</v>
      </c>
      <c r="G208" s="6">
        <f>EDATE(F208,1)</f>
        <v>44044</v>
      </c>
      <c r="H208" s="5" t="s">
        <v>139</v>
      </c>
      <c r="I208" s="5" t="s">
        <v>186</v>
      </c>
      <c r="J208" s="5" t="s">
        <v>535</v>
      </c>
    </row>
    <row r="209" spans="1:10" x14ac:dyDescent="0.35">
      <c r="A209" s="5" t="s">
        <v>136</v>
      </c>
      <c r="B209" s="5" t="s">
        <v>545</v>
      </c>
      <c r="C209" s="5"/>
      <c r="D209" s="5" t="s">
        <v>546</v>
      </c>
      <c r="E209" s="5">
        <v>10</v>
      </c>
      <c r="F209" s="6">
        <f>EDATE(G208,2)</f>
        <v>44105</v>
      </c>
      <c r="G209" s="6">
        <f>EDATE(F209,6)</f>
        <v>44287</v>
      </c>
      <c r="H209" s="5" t="s">
        <v>225</v>
      </c>
      <c r="I209" s="5" t="s">
        <v>547</v>
      </c>
      <c r="J209" s="5" t="s">
        <v>551</v>
      </c>
    </row>
    <row r="210" spans="1:10" x14ac:dyDescent="0.35">
      <c r="A210" s="5" t="s">
        <v>136</v>
      </c>
      <c r="B210" s="5" t="s">
        <v>545</v>
      </c>
      <c r="C210" s="5"/>
      <c r="D210" s="5" t="s">
        <v>546</v>
      </c>
      <c r="E210" s="5">
        <v>10</v>
      </c>
      <c r="F210" s="6">
        <f>EDATE(G209,1)</f>
        <v>44317</v>
      </c>
      <c r="G210" s="6">
        <f>EDATE(F210,6)</f>
        <v>44501</v>
      </c>
      <c r="H210" s="5" t="s">
        <v>225</v>
      </c>
      <c r="I210" s="5" t="s">
        <v>548</v>
      </c>
      <c r="J210" s="5" t="s">
        <v>552</v>
      </c>
    </row>
    <row r="211" spans="1:10" x14ac:dyDescent="0.35">
      <c r="A211" s="5" t="s">
        <v>136</v>
      </c>
      <c r="B211" s="5" t="s">
        <v>545</v>
      </c>
      <c r="C211" s="5"/>
      <c r="D211" s="5" t="s">
        <v>546</v>
      </c>
      <c r="E211" s="5">
        <v>10</v>
      </c>
      <c r="F211" s="6">
        <f>EDATE(G210,1)</f>
        <v>44531</v>
      </c>
      <c r="G211" s="6">
        <f>EDATE(F211,6)</f>
        <v>44713</v>
      </c>
      <c r="H211" s="5" t="s">
        <v>225</v>
      </c>
      <c r="I211" s="5" t="s">
        <v>549</v>
      </c>
      <c r="J211" s="5" t="s">
        <v>553</v>
      </c>
    </row>
    <row r="212" spans="1:10" x14ac:dyDescent="0.35">
      <c r="A212" s="5" t="s">
        <v>136</v>
      </c>
      <c r="B212" s="5" t="s">
        <v>545</v>
      </c>
      <c r="C212" s="5"/>
      <c r="D212" s="5" t="s">
        <v>546</v>
      </c>
      <c r="E212" s="5">
        <v>10</v>
      </c>
      <c r="F212" s="6">
        <f>EDATE(G211,1)</f>
        <v>44743</v>
      </c>
      <c r="G212" s="6">
        <f>EDATE(F212,6)</f>
        <v>44927</v>
      </c>
      <c r="H212" s="5" t="s">
        <v>225</v>
      </c>
      <c r="I212" s="5" t="s">
        <v>550</v>
      </c>
      <c r="J212" s="5" t="s">
        <v>554</v>
      </c>
    </row>
    <row r="213" spans="1:10" x14ac:dyDescent="0.35">
      <c r="A213" s="5" t="s">
        <v>136</v>
      </c>
      <c r="B213" s="5" t="s">
        <v>265</v>
      </c>
      <c r="C213" s="5"/>
      <c r="D213" s="5" t="s">
        <v>267</v>
      </c>
      <c r="E213" s="5">
        <v>50000</v>
      </c>
      <c r="F213" s="6">
        <v>44287</v>
      </c>
      <c r="G213" s="6">
        <v>44317</v>
      </c>
      <c r="H213" s="5" t="s">
        <v>139</v>
      </c>
      <c r="I213" s="5" t="s">
        <v>255</v>
      </c>
      <c r="J213" s="5" t="s">
        <v>385</v>
      </c>
    </row>
    <row r="214" spans="1:10" x14ac:dyDescent="0.35">
      <c r="A214" s="5" t="s">
        <v>124</v>
      </c>
      <c r="B214" s="5" t="s">
        <v>265</v>
      </c>
      <c r="C214" s="5"/>
      <c r="D214" s="5" t="s">
        <v>267</v>
      </c>
      <c r="E214" s="5">
        <v>10000</v>
      </c>
      <c r="F214" s="6">
        <v>44621</v>
      </c>
      <c r="G214" s="6">
        <f>EDATE(F214,2*12)</f>
        <v>45352</v>
      </c>
      <c r="H214" s="5" t="s">
        <v>201</v>
      </c>
      <c r="I214" s="5" t="s">
        <v>277</v>
      </c>
      <c r="J214" s="5" t="s">
        <v>362</v>
      </c>
    </row>
    <row r="215" spans="1:10" x14ac:dyDescent="0.35">
      <c r="A215" s="5" t="s">
        <v>59</v>
      </c>
      <c r="B215" s="5" t="s">
        <v>396</v>
      </c>
      <c r="C215" s="5"/>
      <c r="D215" s="5"/>
      <c r="E215" s="5">
        <v>50</v>
      </c>
      <c r="F215" s="6">
        <f t="shared" ref="F215:F221" si="6">StartDate1</f>
        <v>42248</v>
      </c>
      <c r="G215" s="6">
        <f>HbDeathMonth0</f>
        <v>49522</v>
      </c>
      <c r="H215" s="5" t="s">
        <v>200</v>
      </c>
      <c r="I215" s="5"/>
      <c r="J215" s="5" t="s">
        <v>399</v>
      </c>
    </row>
    <row r="216" spans="1:10" x14ac:dyDescent="0.35">
      <c r="A216" s="5" t="s">
        <v>218</v>
      </c>
      <c r="B216" s="5" t="s">
        <v>396</v>
      </c>
      <c r="C216" s="5"/>
      <c r="D216" s="5"/>
      <c r="E216" s="5">
        <v>635</v>
      </c>
      <c r="F216" s="6">
        <f t="shared" si="6"/>
        <v>42248</v>
      </c>
      <c r="G216" s="6">
        <f>MoveDate0</f>
        <v>42583</v>
      </c>
      <c r="H216" s="5" t="s">
        <v>200</v>
      </c>
      <c r="I216" s="5" t="s">
        <v>85</v>
      </c>
      <c r="J216" s="5" t="s">
        <v>246</v>
      </c>
    </row>
    <row r="217" spans="1:10" x14ac:dyDescent="0.35">
      <c r="A217" t="s">
        <v>51</v>
      </c>
      <c r="B217" t="s">
        <v>396</v>
      </c>
      <c r="E217">
        <v>115</v>
      </c>
      <c r="F217" s="1">
        <f t="shared" si="6"/>
        <v>42248</v>
      </c>
      <c r="G217" s="1">
        <f>HbDeathMonth0</f>
        <v>49522</v>
      </c>
      <c r="H217" t="s">
        <v>200</v>
      </c>
      <c r="J217" t="s">
        <v>400</v>
      </c>
    </row>
    <row r="218" spans="1:10" x14ac:dyDescent="0.35">
      <c r="A218" t="s">
        <v>47</v>
      </c>
      <c r="B218" t="s">
        <v>396</v>
      </c>
      <c r="E218">
        <v>1500</v>
      </c>
      <c r="F218" s="1">
        <f t="shared" si="6"/>
        <v>42248</v>
      </c>
      <c r="G218" s="1">
        <f>WfDeathMonth0</f>
        <v>52597</v>
      </c>
      <c r="H218" t="s">
        <v>200</v>
      </c>
      <c r="I218" t="s">
        <v>86</v>
      </c>
      <c r="J218" t="s">
        <v>49</v>
      </c>
    </row>
    <row r="219" spans="1:10" x14ac:dyDescent="0.35">
      <c r="A219" t="s">
        <v>12</v>
      </c>
      <c r="B219" t="s">
        <v>396</v>
      </c>
      <c r="E219">
        <v>5600</v>
      </c>
      <c r="F219" s="1">
        <f t="shared" si="6"/>
        <v>42248</v>
      </c>
      <c r="G219" s="1">
        <f>MoveDate0</f>
        <v>42583</v>
      </c>
      <c r="H219" t="s">
        <v>200</v>
      </c>
      <c r="I219" t="s">
        <v>87</v>
      </c>
      <c r="J219" t="s">
        <v>403</v>
      </c>
    </row>
    <row r="220" spans="1:10" x14ac:dyDescent="0.35">
      <c r="A220" t="s">
        <v>136</v>
      </c>
      <c r="B220" t="s">
        <v>396</v>
      </c>
      <c r="E220">
        <v>15000</v>
      </c>
      <c r="F220" s="1">
        <f t="shared" si="6"/>
        <v>42248</v>
      </c>
      <c r="G220" s="1">
        <f>EDATE(StartDate1,1)</f>
        <v>42278</v>
      </c>
      <c r="H220" t="s">
        <v>139</v>
      </c>
      <c r="I220" t="s">
        <v>259</v>
      </c>
      <c r="J220" t="s">
        <v>180</v>
      </c>
    </row>
    <row r="221" spans="1:10" x14ac:dyDescent="0.35">
      <c r="A221" t="s">
        <v>136</v>
      </c>
      <c r="B221" t="s">
        <v>396</v>
      </c>
      <c r="E221">
        <v>150000</v>
      </c>
      <c r="F221" s="1">
        <f t="shared" si="6"/>
        <v>42248</v>
      </c>
      <c r="G221" s="1">
        <f>EDATE(StartDate1,1)</f>
        <v>42278</v>
      </c>
      <c r="H221" t="s">
        <v>139</v>
      </c>
      <c r="I221" t="s">
        <v>186</v>
      </c>
      <c r="J221" t="s">
        <v>181</v>
      </c>
    </row>
    <row r="222" spans="1:10" s="5" customFormat="1" x14ac:dyDescent="0.35">
      <c r="A222" s="5" t="s">
        <v>12</v>
      </c>
      <c r="B222" s="5" t="s">
        <v>396</v>
      </c>
      <c r="E222" s="5">
        <v>4200</v>
      </c>
      <c r="F222" s="6">
        <f t="shared" ref="F222:F228" si="7">MoveDate0</f>
        <v>42583</v>
      </c>
      <c r="G222" s="6">
        <f>HbRetireDate1</f>
        <v>45108</v>
      </c>
      <c r="H222" s="5" t="s">
        <v>200</v>
      </c>
      <c r="I222" s="5" t="s">
        <v>87</v>
      </c>
      <c r="J222" s="5" t="s">
        <v>404</v>
      </c>
    </row>
    <row r="223" spans="1:10" s="5" customFormat="1" x14ac:dyDescent="0.35">
      <c r="A223" s="5" t="s">
        <v>218</v>
      </c>
      <c r="B223" s="5" t="s">
        <v>396</v>
      </c>
      <c r="D223" s="5" t="s">
        <v>215</v>
      </c>
      <c r="E223" s="5">
        <v>2000</v>
      </c>
      <c r="F223" s="6">
        <f t="shared" si="7"/>
        <v>42583</v>
      </c>
      <c r="G223" s="6">
        <f>EDATE(MoveDate0,1)</f>
        <v>42614</v>
      </c>
      <c r="H223" s="5" t="s">
        <v>200</v>
      </c>
      <c r="J223" s="5" t="s">
        <v>214</v>
      </c>
    </row>
    <row r="224" spans="1:10" s="5" customFormat="1" x14ac:dyDescent="0.35">
      <c r="A224" s="5" t="s">
        <v>218</v>
      </c>
      <c r="B224" s="5" t="s">
        <v>396</v>
      </c>
      <c r="E224" s="5">
        <v>100</v>
      </c>
      <c r="F224" s="6">
        <f t="shared" si="7"/>
        <v>42583</v>
      </c>
      <c r="G224" s="6">
        <f>WfDeathMonth0</f>
        <v>52597</v>
      </c>
      <c r="H224" s="5" t="s">
        <v>200</v>
      </c>
      <c r="J224" s="5" t="s">
        <v>182</v>
      </c>
    </row>
    <row r="225" spans="1:10" s="5" customFormat="1" x14ac:dyDescent="0.35">
      <c r="A225" s="5" t="s">
        <v>218</v>
      </c>
      <c r="B225" s="5" t="s">
        <v>396</v>
      </c>
      <c r="E225" s="5">
        <v>110</v>
      </c>
      <c r="F225" s="6">
        <f t="shared" si="7"/>
        <v>42583</v>
      </c>
      <c r="G225" s="6">
        <f>WfDeathMonth0</f>
        <v>52597</v>
      </c>
      <c r="H225" s="5" t="s">
        <v>200</v>
      </c>
      <c r="J225" s="5" t="s">
        <v>390</v>
      </c>
    </row>
    <row r="226" spans="1:10" s="5" customFormat="1" x14ac:dyDescent="0.35">
      <c r="A226" s="5" t="s">
        <v>218</v>
      </c>
      <c r="B226" s="5" t="s">
        <v>396</v>
      </c>
      <c r="E226" s="5">
        <v>190</v>
      </c>
      <c r="F226" s="6">
        <f t="shared" si="7"/>
        <v>42583</v>
      </c>
      <c r="G226" s="6">
        <f>WfDeathMonth0</f>
        <v>52597</v>
      </c>
      <c r="H226" s="5" t="s">
        <v>200</v>
      </c>
      <c r="J226" s="5" t="s">
        <v>401</v>
      </c>
    </row>
    <row r="227" spans="1:10" s="5" customFormat="1" x14ac:dyDescent="0.35">
      <c r="A227" s="5" t="s">
        <v>124</v>
      </c>
      <c r="B227" s="5" t="s">
        <v>396</v>
      </c>
      <c r="D227" s="5" t="s">
        <v>209</v>
      </c>
      <c r="E227" s="5">
        <v>170000</v>
      </c>
      <c r="F227" s="6">
        <f t="shared" si="7"/>
        <v>42583</v>
      </c>
      <c r="G227" s="6">
        <f>EDATE(InheritMonth0,1)</f>
        <v>44958</v>
      </c>
      <c r="H227" s="5" t="s">
        <v>201</v>
      </c>
      <c r="I227" s="5" t="s">
        <v>402</v>
      </c>
      <c r="J227" s="5" t="s">
        <v>406</v>
      </c>
    </row>
    <row r="228" spans="1:10" s="5" customFormat="1" x14ac:dyDescent="0.35">
      <c r="A228" s="5" t="s">
        <v>136</v>
      </c>
      <c r="B228" s="5" t="s">
        <v>396</v>
      </c>
      <c r="D228" s="5" t="s">
        <v>209</v>
      </c>
      <c r="E228" s="5">
        <v>130000</v>
      </c>
      <c r="F228" s="6">
        <f t="shared" si="7"/>
        <v>42583</v>
      </c>
      <c r="G228" s="6">
        <f>EDATE(MoveDate0,1)</f>
        <v>42614</v>
      </c>
      <c r="H228" s="5" t="s">
        <v>146</v>
      </c>
      <c r="J228" s="5" t="s">
        <v>202</v>
      </c>
    </row>
    <row r="229" spans="1:10" s="5" customFormat="1" x14ac:dyDescent="0.35">
      <c r="A229" s="5" t="s">
        <v>10</v>
      </c>
      <c r="B229" s="5" t="s">
        <v>396</v>
      </c>
      <c r="E229" s="5">
        <v>100</v>
      </c>
      <c r="F229" s="6">
        <f>Hb65Month0</f>
        <v>43282</v>
      </c>
      <c r="G229" s="6">
        <f>HbDeathMonth0</f>
        <v>49522</v>
      </c>
      <c r="H229" s="5" t="s">
        <v>200</v>
      </c>
      <c r="J229" s="5" t="s">
        <v>595</v>
      </c>
    </row>
    <row r="230" spans="1:10" s="5" customFormat="1" x14ac:dyDescent="0.35">
      <c r="A230" s="5" t="s">
        <v>10</v>
      </c>
      <c r="B230" s="5" t="s">
        <v>396</v>
      </c>
      <c r="E230" s="5">
        <v>50</v>
      </c>
      <c r="F230" s="6">
        <f>Hb65Month0</f>
        <v>43282</v>
      </c>
      <c r="G230" s="6">
        <f>HbDeathMonth0</f>
        <v>49522</v>
      </c>
      <c r="H230" s="5" t="s">
        <v>200</v>
      </c>
      <c r="J230" s="5" t="s">
        <v>442</v>
      </c>
    </row>
    <row r="231" spans="1:10" s="5" customFormat="1" x14ac:dyDescent="0.35">
      <c r="A231" s="5" t="s">
        <v>124</v>
      </c>
      <c r="B231" s="5" t="s">
        <v>396</v>
      </c>
      <c r="D231" s="5" t="s">
        <v>210</v>
      </c>
      <c r="E231" s="5">
        <v>15000</v>
      </c>
      <c r="F231" s="6">
        <v>44013</v>
      </c>
      <c r="G231" s="6">
        <f>EDATE(F231,5* 12)</f>
        <v>45839</v>
      </c>
      <c r="H231" s="5" t="s">
        <v>201</v>
      </c>
      <c r="I231" s="5" t="s">
        <v>261</v>
      </c>
      <c r="J231" s="5" t="s">
        <v>204</v>
      </c>
    </row>
    <row r="232" spans="1:10" s="5" customFormat="1" x14ac:dyDescent="0.35">
      <c r="A232" s="5" t="s">
        <v>136</v>
      </c>
      <c r="B232" s="5" t="s">
        <v>396</v>
      </c>
      <c r="D232" s="5" t="s">
        <v>210</v>
      </c>
      <c r="E232" s="5">
        <v>10000</v>
      </c>
      <c r="F232" s="6">
        <v>44013</v>
      </c>
      <c r="G232" s="6">
        <f>EDATE(F232,1)</f>
        <v>44044</v>
      </c>
      <c r="H232" s="5" t="s">
        <v>146</v>
      </c>
      <c r="J232" s="5" t="s">
        <v>203</v>
      </c>
    </row>
    <row r="233" spans="1:10" s="5" customFormat="1" x14ac:dyDescent="0.35">
      <c r="A233" s="5" t="s">
        <v>136</v>
      </c>
      <c r="B233" s="5" t="s">
        <v>396</v>
      </c>
      <c r="D233" s="5" t="s">
        <v>212</v>
      </c>
      <c r="E233" s="5">
        <f>InheritAmount0</f>
        <v>250000</v>
      </c>
      <c r="F233" s="6">
        <f>InheritMonth0</f>
        <v>44927</v>
      </c>
      <c r="G233" s="6">
        <f>EDATE(InheritMonth0,1)</f>
        <v>44958</v>
      </c>
      <c r="H233" s="5" t="s">
        <v>139</v>
      </c>
      <c r="I233" s="5" t="s">
        <v>186</v>
      </c>
      <c r="J233" s="5" t="s">
        <v>179</v>
      </c>
    </row>
    <row r="234" spans="1:10" s="5" customFormat="1" x14ac:dyDescent="0.35">
      <c r="A234" s="5" t="s">
        <v>136</v>
      </c>
      <c r="B234" s="5" t="s">
        <v>396</v>
      </c>
      <c r="D234" s="5" t="s">
        <v>209</v>
      </c>
      <c r="E234" s="5">
        <v>150000</v>
      </c>
      <c r="F234" s="6">
        <f>EDATE(InheritMonth0,2)</f>
        <v>44986</v>
      </c>
      <c r="G234" s="6">
        <f>EDATE(InheritMonth0,3)</f>
        <v>45017</v>
      </c>
      <c r="H234" s="5" t="s">
        <v>225</v>
      </c>
      <c r="I234" s="5" t="s">
        <v>405</v>
      </c>
      <c r="J234" s="5" t="s">
        <v>409</v>
      </c>
    </row>
    <row r="235" spans="1:10" s="5" customFormat="1" x14ac:dyDescent="0.35">
      <c r="A235" s="5" t="s">
        <v>12</v>
      </c>
      <c r="B235" s="5" t="s">
        <v>396</v>
      </c>
      <c r="E235" s="5">
        <v>1400</v>
      </c>
      <c r="F235" s="6">
        <f>HbRetireDate1</f>
        <v>45108</v>
      </c>
      <c r="G235" s="6">
        <f>HbDeathMonth0</f>
        <v>49522</v>
      </c>
      <c r="H235" s="5" t="s">
        <v>200</v>
      </c>
      <c r="J235" s="5" t="s">
        <v>407</v>
      </c>
    </row>
    <row r="236" spans="1:10" s="5" customFormat="1" x14ac:dyDescent="0.35">
      <c r="A236" s="5" t="s">
        <v>51</v>
      </c>
      <c r="B236" s="5" t="s">
        <v>396</v>
      </c>
      <c r="E236" s="5">
        <v>700</v>
      </c>
      <c r="F236" s="6">
        <f>HbRetireDate1</f>
        <v>45108</v>
      </c>
      <c r="G236" s="6">
        <f>Wf65Month0</f>
        <v>45627</v>
      </c>
      <c r="H236" s="5" t="s">
        <v>200</v>
      </c>
      <c r="J236" s="5" t="s">
        <v>408</v>
      </c>
    </row>
    <row r="237" spans="1:10" s="5" customFormat="1" x14ac:dyDescent="0.35">
      <c r="A237" s="5" t="s">
        <v>10</v>
      </c>
      <c r="B237" s="5" t="s">
        <v>396</v>
      </c>
      <c r="E237" s="5">
        <v>50</v>
      </c>
      <c r="F237" s="6">
        <f>Wf65Month0</f>
        <v>45627</v>
      </c>
      <c r="G237" s="6">
        <f>WfDeathMonth0</f>
        <v>52597</v>
      </c>
      <c r="H237" s="5" t="s">
        <v>200</v>
      </c>
      <c r="J237" s="5" t="s">
        <v>570</v>
      </c>
    </row>
    <row r="238" spans="1:10" s="5" customFormat="1" x14ac:dyDescent="0.35">
      <c r="A238" s="5" t="s">
        <v>10</v>
      </c>
      <c r="B238" s="5" t="s">
        <v>396</v>
      </c>
      <c r="E238" s="5">
        <v>100</v>
      </c>
      <c r="F238" s="6">
        <f>HbDeathMonth0</f>
        <v>49522</v>
      </c>
      <c r="G238" s="6">
        <f>WfDeathMonth0</f>
        <v>52597</v>
      </c>
      <c r="H238" s="5" t="s">
        <v>200</v>
      </c>
      <c r="J238" s="5" t="s">
        <v>410</v>
      </c>
    </row>
    <row r="239" spans="1:10" s="5" customFormat="1" x14ac:dyDescent="0.35">
      <c r="A239" s="5" t="s">
        <v>136</v>
      </c>
      <c r="B239" s="5" t="s">
        <v>268</v>
      </c>
      <c r="D239" s="5" t="s">
        <v>269</v>
      </c>
      <c r="E239" s="5">
        <v>70000</v>
      </c>
      <c r="F239" s="6">
        <v>44287</v>
      </c>
      <c r="G239" s="6">
        <v>44317</v>
      </c>
      <c r="H239" s="5" t="s">
        <v>139</v>
      </c>
      <c r="I239" s="5" t="s">
        <v>255</v>
      </c>
      <c r="J239" s="5" t="s">
        <v>385</v>
      </c>
    </row>
    <row r="240" spans="1:10" s="5" customFormat="1" x14ac:dyDescent="0.35">
      <c r="A240" s="5" t="s">
        <v>124</v>
      </c>
      <c r="B240" s="5" t="s">
        <v>268</v>
      </c>
      <c r="D240" s="5" t="s">
        <v>269</v>
      </c>
      <c r="E240" s="5">
        <v>10000</v>
      </c>
      <c r="F240" s="6">
        <v>44621</v>
      </c>
      <c r="G240" s="6">
        <v>45717</v>
      </c>
      <c r="H240" s="5" t="s">
        <v>201</v>
      </c>
      <c r="I240" s="5" t="s">
        <v>278</v>
      </c>
      <c r="J240" s="5" t="s">
        <v>363</v>
      </c>
    </row>
    <row r="241" spans="1:10" s="5" customFormat="1" x14ac:dyDescent="0.35">
      <c r="A241" s="5" t="s">
        <v>136</v>
      </c>
      <c r="B241" s="5" t="s">
        <v>598</v>
      </c>
      <c r="D241" s="5" t="s">
        <v>516</v>
      </c>
      <c r="E241" s="5">
        <v>0</v>
      </c>
      <c r="F241" s="6">
        <f t="shared" ref="F241:F248" si="8">StartDate1</f>
        <v>42248</v>
      </c>
      <c r="G241" s="6">
        <f>StartDate0</f>
        <v>42278</v>
      </c>
      <c r="H241" s="5" t="s">
        <v>430</v>
      </c>
      <c r="I241" s="5" t="str">
        <f>RateAssumptions0</f>
        <v>RSavings=. 0.5 [ RInvest=. 3 [ REquity=. 3 [ ROther=. 1</v>
      </c>
      <c r="J241" s="5" t="s">
        <v>517</v>
      </c>
    </row>
    <row r="242" spans="1:10" s="5" customFormat="1" x14ac:dyDescent="0.35">
      <c r="A242" s="5" t="s">
        <v>59</v>
      </c>
      <c r="B242" s="5" t="s">
        <v>598</v>
      </c>
      <c r="E242" s="5">
        <v>50</v>
      </c>
      <c r="F242" s="6">
        <f t="shared" si="8"/>
        <v>42248</v>
      </c>
      <c r="G242" s="6">
        <f>HbDeathMonth0</f>
        <v>49522</v>
      </c>
      <c r="H242" s="5" t="s">
        <v>200</v>
      </c>
      <c r="J242" s="5" t="s">
        <v>399</v>
      </c>
    </row>
    <row r="243" spans="1:10" s="5" customFormat="1" x14ac:dyDescent="0.35">
      <c r="A243" s="5" t="s">
        <v>218</v>
      </c>
      <c r="B243" s="5" t="s">
        <v>598</v>
      </c>
      <c r="E243" s="5">
        <v>912</v>
      </c>
      <c r="F243" s="6">
        <f t="shared" si="8"/>
        <v>42248</v>
      </c>
      <c r="G243" s="6">
        <f>MoveDate0</f>
        <v>42583</v>
      </c>
      <c r="H243" s="5" t="s">
        <v>200</v>
      </c>
      <c r="I243" s="5" t="s">
        <v>85</v>
      </c>
      <c r="J243" s="5" t="s">
        <v>246</v>
      </c>
    </row>
    <row r="244" spans="1:10" s="5" customFormat="1" x14ac:dyDescent="0.35">
      <c r="A244" s="5" t="s">
        <v>51</v>
      </c>
      <c r="B244" s="5" t="s">
        <v>598</v>
      </c>
      <c r="E244" s="5">
        <v>100</v>
      </c>
      <c r="F244" s="6">
        <f t="shared" si="8"/>
        <v>42248</v>
      </c>
      <c r="G244" s="6">
        <f>HbDeathMonth0</f>
        <v>49522</v>
      </c>
      <c r="H244" s="5" t="s">
        <v>200</v>
      </c>
      <c r="J244" s="5" t="s">
        <v>400</v>
      </c>
    </row>
    <row r="245" spans="1:10" s="5" customFormat="1" x14ac:dyDescent="0.35">
      <c r="A245" s="5" t="s">
        <v>47</v>
      </c>
      <c r="B245" s="5" t="s">
        <v>598</v>
      </c>
      <c r="E245" s="5">
        <v>1650</v>
      </c>
      <c r="F245" s="6">
        <f t="shared" si="8"/>
        <v>42248</v>
      </c>
      <c r="G245" s="6">
        <f>WfDeathMonth0</f>
        <v>52597</v>
      </c>
      <c r="H245" s="5" t="s">
        <v>200</v>
      </c>
      <c r="I245" s="5" t="s">
        <v>602</v>
      </c>
      <c r="J245" s="5" t="s">
        <v>49</v>
      </c>
    </row>
    <row r="246" spans="1:10" s="5" customFormat="1" x14ac:dyDescent="0.35">
      <c r="A246" s="5" t="s">
        <v>12</v>
      </c>
      <c r="B246" s="5" t="s">
        <v>598</v>
      </c>
      <c r="E246" s="5">
        <v>4800</v>
      </c>
      <c r="F246" s="6">
        <f t="shared" si="8"/>
        <v>42248</v>
      </c>
      <c r="G246" s="6">
        <f>MoveDate0</f>
        <v>42583</v>
      </c>
      <c r="H246" s="5" t="s">
        <v>200</v>
      </c>
      <c r="I246" s="5" t="s">
        <v>87</v>
      </c>
      <c r="J246" s="5" t="s">
        <v>403</v>
      </c>
    </row>
    <row r="247" spans="1:10" s="5" customFormat="1" x14ac:dyDescent="0.35">
      <c r="A247" s="5" t="s">
        <v>136</v>
      </c>
      <c r="B247" s="5" t="s">
        <v>598</v>
      </c>
      <c r="E247" s="5">
        <v>25000</v>
      </c>
      <c r="F247" s="6">
        <f t="shared" si="8"/>
        <v>42248</v>
      </c>
      <c r="G247" s="6">
        <f>EDATE(StartDate1,1)</f>
        <v>42278</v>
      </c>
      <c r="H247" s="5" t="s">
        <v>139</v>
      </c>
      <c r="I247" s="5" t="s">
        <v>259</v>
      </c>
      <c r="J247" s="5" t="s">
        <v>180</v>
      </c>
    </row>
    <row r="248" spans="1:10" s="5" customFormat="1" x14ac:dyDescent="0.35">
      <c r="A248" s="5" t="s">
        <v>136</v>
      </c>
      <c r="B248" s="5" t="s">
        <v>598</v>
      </c>
      <c r="E248" s="5">
        <v>130000</v>
      </c>
      <c r="F248" s="6">
        <f t="shared" si="8"/>
        <v>42248</v>
      </c>
      <c r="G248" s="6">
        <f>EDATE(StartDate1,1)</f>
        <v>42278</v>
      </c>
      <c r="H248" s="5" t="s">
        <v>139</v>
      </c>
      <c r="I248" s="5" t="s">
        <v>186</v>
      </c>
      <c r="J248" s="5" t="s">
        <v>181</v>
      </c>
    </row>
    <row r="249" spans="1:10" s="5" customFormat="1" x14ac:dyDescent="0.35">
      <c r="A249" s="5" t="s">
        <v>12</v>
      </c>
      <c r="B249" s="5" t="s">
        <v>598</v>
      </c>
      <c r="E249" s="5">
        <v>4200</v>
      </c>
      <c r="F249" s="6">
        <f t="shared" ref="F249:F256" si="9">MoveDate0</f>
        <v>42583</v>
      </c>
      <c r="G249" s="6">
        <f>HbRetireDate1</f>
        <v>45108</v>
      </c>
      <c r="H249" s="5" t="s">
        <v>200</v>
      </c>
      <c r="I249" s="5" t="s">
        <v>87</v>
      </c>
      <c r="J249" s="5" t="s">
        <v>404</v>
      </c>
    </row>
    <row r="250" spans="1:10" s="5" customFormat="1" x14ac:dyDescent="0.35">
      <c r="A250" s="5" t="s">
        <v>218</v>
      </c>
      <c r="B250" s="5" t="s">
        <v>598</v>
      </c>
      <c r="D250" s="5" t="s">
        <v>215</v>
      </c>
      <c r="E250" s="5">
        <v>2000</v>
      </c>
      <c r="F250" s="6">
        <f t="shared" si="9"/>
        <v>42583</v>
      </c>
      <c r="G250" s="6">
        <f>EDATE(MoveDate0,1)</f>
        <v>42614</v>
      </c>
      <c r="H250" s="5" t="s">
        <v>200</v>
      </c>
      <c r="J250" s="5" t="s">
        <v>214</v>
      </c>
    </row>
    <row r="251" spans="1:10" s="5" customFormat="1" x14ac:dyDescent="0.35">
      <c r="A251" s="5" t="s">
        <v>218</v>
      </c>
      <c r="B251" s="5" t="s">
        <v>598</v>
      </c>
      <c r="E251" s="5">
        <v>100</v>
      </c>
      <c r="F251" s="6">
        <f t="shared" si="9"/>
        <v>42583</v>
      </c>
      <c r="G251" s="6">
        <f>WfDeathMonth0</f>
        <v>52597</v>
      </c>
      <c r="H251" s="5" t="s">
        <v>200</v>
      </c>
      <c r="J251" s="5" t="s">
        <v>182</v>
      </c>
    </row>
    <row r="252" spans="1:10" s="5" customFormat="1" x14ac:dyDescent="0.35">
      <c r="A252" s="5" t="s">
        <v>218</v>
      </c>
      <c r="B252" s="5" t="s">
        <v>598</v>
      </c>
      <c r="E252" s="5">
        <v>100</v>
      </c>
      <c r="F252" s="6">
        <f t="shared" si="9"/>
        <v>42583</v>
      </c>
      <c r="G252" s="6">
        <f>WfDeathMonth0</f>
        <v>52597</v>
      </c>
      <c r="H252" s="5" t="s">
        <v>200</v>
      </c>
      <c r="J252" s="5" t="s">
        <v>390</v>
      </c>
    </row>
    <row r="253" spans="1:10" s="5" customFormat="1" x14ac:dyDescent="0.35">
      <c r="A253" s="5" t="s">
        <v>218</v>
      </c>
      <c r="B253" s="5" t="s">
        <v>598</v>
      </c>
      <c r="E253" s="5">
        <v>150</v>
      </c>
      <c r="F253" s="6">
        <f t="shared" si="9"/>
        <v>42583</v>
      </c>
      <c r="G253" s="6">
        <f>WfDeathMonth0</f>
        <v>52597</v>
      </c>
      <c r="H253" s="5" t="s">
        <v>200</v>
      </c>
      <c r="J253" s="5" t="s">
        <v>401</v>
      </c>
    </row>
    <row r="254" spans="1:10" s="5" customFormat="1" x14ac:dyDescent="0.35">
      <c r="A254" s="5" t="s">
        <v>136</v>
      </c>
      <c r="B254" s="5" t="s">
        <v>598</v>
      </c>
      <c r="D254" s="5" t="s">
        <v>209</v>
      </c>
      <c r="E254" s="5">
        <v>110000</v>
      </c>
      <c r="F254" s="6">
        <f t="shared" si="9"/>
        <v>42583</v>
      </c>
      <c r="G254" s="6">
        <f>EDATE(MoveDate0,1)</f>
        <v>42614</v>
      </c>
      <c r="H254" s="5" t="s">
        <v>139</v>
      </c>
      <c r="I254" s="5" t="s">
        <v>521</v>
      </c>
      <c r="J254" s="5" t="s">
        <v>522</v>
      </c>
    </row>
    <row r="255" spans="1:10" s="5" customFormat="1" x14ac:dyDescent="0.35">
      <c r="A255" s="5" t="s">
        <v>124</v>
      </c>
      <c r="B255" s="5" t="s">
        <v>598</v>
      </c>
      <c r="D255" s="5" t="s">
        <v>209</v>
      </c>
      <c r="E255" s="5">
        <v>150000</v>
      </c>
      <c r="F255" s="6">
        <f t="shared" si="9"/>
        <v>42583</v>
      </c>
      <c r="G255" s="6">
        <f>EDATE(InheritMonth0,1)</f>
        <v>44958</v>
      </c>
      <c r="H255" s="5" t="s">
        <v>201</v>
      </c>
      <c r="I255" s="5" t="s">
        <v>604</v>
      </c>
      <c r="J255" s="5" t="s">
        <v>605</v>
      </c>
    </row>
    <row r="256" spans="1:10" s="5" customFormat="1" x14ac:dyDescent="0.35">
      <c r="A256" s="5" t="s">
        <v>136</v>
      </c>
      <c r="B256" s="5" t="s">
        <v>598</v>
      </c>
      <c r="D256" s="5" t="s">
        <v>209</v>
      </c>
      <c r="E256" s="5">
        <v>110000</v>
      </c>
      <c r="F256" s="6">
        <f t="shared" si="9"/>
        <v>42583</v>
      </c>
      <c r="G256" s="6">
        <f>EDATE(MoveDate0,1)</f>
        <v>42614</v>
      </c>
      <c r="H256" s="5" t="s">
        <v>146</v>
      </c>
      <c r="J256" s="5" t="s">
        <v>202</v>
      </c>
    </row>
    <row r="257" spans="1:10" s="5" customFormat="1" x14ac:dyDescent="0.35">
      <c r="A257" s="5" t="s">
        <v>10</v>
      </c>
      <c r="B257" s="5" t="s">
        <v>598</v>
      </c>
      <c r="E257" s="5">
        <v>250</v>
      </c>
      <c r="F257" s="6">
        <f>Hb65Month0</f>
        <v>43282</v>
      </c>
      <c r="G257" s="6">
        <f>HbDeathMonth0</f>
        <v>49522</v>
      </c>
      <c r="H257" s="5" t="s">
        <v>200</v>
      </c>
      <c r="J257" s="5" t="s">
        <v>595</v>
      </c>
    </row>
    <row r="258" spans="1:10" s="5" customFormat="1" x14ac:dyDescent="0.35">
      <c r="A258" s="5" t="s">
        <v>10</v>
      </c>
      <c r="B258" s="5" t="s">
        <v>598</v>
      </c>
      <c r="E258" s="5">
        <v>50</v>
      </c>
      <c r="F258" s="6">
        <f>Hb65Month0</f>
        <v>43282</v>
      </c>
      <c r="G258" s="6">
        <f>HbDeathMonth0</f>
        <v>49522</v>
      </c>
      <c r="H258" s="5" t="s">
        <v>200</v>
      </c>
      <c r="J258" s="5" t="s">
        <v>442</v>
      </c>
    </row>
    <row r="259" spans="1:10" s="5" customFormat="1" x14ac:dyDescent="0.35">
      <c r="A259" s="5" t="s">
        <v>136</v>
      </c>
      <c r="B259" s="5" t="s">
        <v>598</v>
      </c>
      <c r="D259" s="5" t="s">
        <v>516</v>
      </c>
      <c r="E259" s="5">
        <v>0</v>
      </c>
      <c r="F259" s="6">
        <v>43831</v>
      </c>
      <c r="G259" s="6">
        <v>52597</v>
      </c>
      <c r="H259" s="5" t="s">
        <v>430</v>
      </c>
      <c r="I259" s="5" t="s">
        <v>599</v>
      </c>
      <c r="J259" s="5" t="s">
        <v>600</v>
      </c>
    </row>
    <row r="260" spans="1:10" s="5" customFormat="1" x14ac:dyDescent="0.35">
      <c r="A260" s="5" t="s">
        <v>124</v>
      </c>
      <c r="B260" s="5" t="s">
        <v>598</v>
      </c>
      <c r="D260" s="5" t="s">
        <v>210</v>
      </c>
      <c r="E260" s="5">
        <v>10000</v>
      </c>
      <c r="F260" s="6">
        <v>44013</v>
      </c>
      <c r="G260" s="6">
        <f>EDATE(F260,5* 12)</f>
        <v>45839</v>
      </c>
      <c r="H260" s="5" t="s">
        <v>201</v>
      </c>
      <c r="I260" s="5" t="s">
        <v>261</v>
      </c>
      <c r="J260" s="5" t="s">
        <v>204</v>
      </c>
    </row>
    <row r="261" spans="1:10" s="5" customFormat="1" x14ac:dyDescent="0.35">
      <c r="A261" s="5" t="s">
        <v>136</v>
      </c>
      <c r="B261" s="5" t="s">
        <v>598</v>
      </c>
      <c r="D261" s="5" t="s">
        <v>210</v>
      </c>
      <c r="E261" s="5">
        <v>7000</v>
      </c>
      <c r="F261" s="6">
        <v>44013</v>
      </c>
      <c r="G261" s="6">
        <f>EDATE(F261,1)</f>
        <v>44044</v>
      </c>
      <c r="H261" s="5" t="s">
        <v>146</v>
      </c>
      <c r="J261" s="5" t="s">
        <v>203</v>
      </c>
    </row>
    <row r="262" spans="1:10" s="5" customFormat="1" x14ac:dyDescent="0.35">
      <c r="A262" s="5" t="s">
        <v>136</v>
      </c>
      <c r="B262" s="5" t="s">
        <v>598</v>
      </c>
      <c r="D262" s="5" t="s">
        <v>212</v>
      </c>
      <c r="E262" s="5">
        <v>180000</v>
      </c>
      <c r="F262" s="6">
        <f>InheritMonth0</f>
        <v>44927</v>
      </c>
      <c r="G262" s="6">
        <f>EDATE(InheritMonth0,1)</f>
        <v>44958</v>
      </c>
      <c r="H262" s="5" t="s">
        <v>139</v>
      </c>
      <c r="I262" s="5" t="s">
        <v>186</v>
      </c>
      <c r="J262" s="5" t="s">
        <v>179</v>
      </c>
    </row>
    <row r="263" spans="1:10" s="5" customFormat="1" x14ac:dyDescent="0.35">
      <c r="A263" s="5" t="s">
        <v>136</v>
      </c>
      <c r="B263" s="5" t="s">
        <v>598</v>
      </c>
      <c r="D263" s="5" t="s">
        <v>209</v>
      </c>
      <c r="E263" s="5">
        <v>150000</v>
      </c>
      <c r="F263" s="6">
        <f>EDATE(InheritMonth0,2)</f>
        <v>44986</v>
      </c>
      <c r="G263" s="6">
        <f>EDATE(InheritMonth0,3)</f>
        <v>45017</v>
      </c>
      <c r="H263" s="5" t="s">
        <v>225</v>
      </c>
      <c r="I263" s="5" t="s">
        <v>601</v>
      </c>
      <c r="J263" s="5" t="s">
        <v>409</v>
      </c>
    </row>
    <row r="264" spans="1:10" s="5" customFormat="1" x14ac:dyDescent="0.35">
      <c r="A264" s="5" t="s">
        <v>12</v>
      </c>
      <c r="B264" s="5" t="s">
        <v>598</v>
      </c>
      <c r="E264" s="5">
        <v>1400</v>
      </c>
      <c r="F264" s="6">
        <f>HbRetireDate1</f>
        <v>45108</v>
      </c>
      <c r="G264" s="6">
        <f>HbDeathMonth0</f>
        <v>49522</v>
      </c>
      <c r="H264" s="5" t="s">
        <v>200</v>
      </c>
      <c r="J264" s="5" t="s">
        <v>407</v>
      </c>
    </row>
    <row r="265" spans="1:10" s="5" customFormat="1" x14ac:dyDescent="0.35">
      <c r="A265" s="5" t="s">
        <v>51</v>
      </c>
      <c r="B265" s="5" t="s">
        <v>598</v>
      </c>
      <c r="E265" s="5">
        <v>700</v>
      </c>
      <c r="F265" s="6">
        <f>HbRetireDate1</f>
        <v>45108</v>
      </c>
      <c r="G265" s="6">
        <f>Wf65Month0</f>
        <v>45627</v>
      </c>
      <c r="H265" s="5" t="s">
        <v>200</v>
      </c>
      <c r="J265" s="5" t="s">
        <v>408</v>
      </c>
    </row>
    <row r="266" spans="1:10" s="5" customFormat="1" x14ac:dyDescent="0.35">
      <c r="A266" s="5" t="s">
        <v>10</v>
      </c>
      <c r="B266" s="5" t="s">
        <v>598</v>
      </c>
      <c r="E266" s="5">
        <v>100</v>
      </c>
      <c r="F266" s="6">
        <f>Wf65Month0</f>
        <v>45627</v>
      </c>
      <c r="G266" s="6">
        <f>WfDeathMonth0</f>
        <v>52597</v>
      </c>
      <c r="H266" s="5" t="s">
        <v>200</v>
      </c>
      <c r="J266" s="5" t="s">
        <v>570</v>
      </c>
    </row>
    <row r="267" spans="1:10" s="5" customFormat="1" x14ac:dyDescent="0.35">
      <c r="A267" s="5" t="s">
        <v>10</v>
      </c>
      <c r="B267" s="5" t="s">
        <v>598</v>
      </c>
      <c r="E267" s="5">
        <v>100</v>
      </c>
      <c r="F267" s="6">
        <f>HbDeathMonth0</f>
        <v>49522</v>
      </c>
      <c r="G267" s="6">
        <f>WfDeathMonth0</f>
        <v>52597</v>
      </c>
      <c r="H267" s="5" t="s">
        <v>200</v>
      </c>
      <c r="J267" s="5" t="s">
        <v>410</v>
      </c>
    </row>
    <row r="268" spans="1:10" s="5" customFormat="1" x14ac:dyDescent="0.35">
      <c r="A268" s="5" t="s">
        <v>136</v>
      </c>
      <c r="B268" s="5" t="s">
        <v>603</v>
      </c>
      <c r="D268" s="5" t="s">
        <v>516</v>
      </c>
      <c r="E268" s="5">
        <v>0</v>
      </c>
      <c r="F268" s="6">
        <f t="shared" ref="F268:F275" si="10">StartDate1</f>
        <v>42248</v>
      </c>
      <c r="G268" s="6">
        <f>StartDate0</f>
        <v>42278</v>
      </c>
      <c r="H268" s="5" t="s">
        <v>430</v>
      </c>
      <c r="I268" s="5" t="str">
        <f>RateAssumptions0</f>
        <v>RSavings=. 0.5 [ RInvest=. 3 [ REquity=. 3 [ ROther=. 1</v>
      </c>
      <c r="J268" s="5" t="s">
        <v>517</v>
      </c>
    </row>
    <row r="269" spans="1:10" s="5" customFormat="1" x14ac:dyDescent="0.35">
      <c r="A269" s="5" t="s">
        <v>59</v>
      </c>
      <c r="B269" s="5" t="s">
        <v>603</v>
      </c>
      <c r="E269" s="5">
        <v>50</v>
      </c>
      <c r="F269" s="6">
        <f t="shared" si="10"/>
        <v>42248</v>
      </c>
      <c r="G269" s="6">
        <f>HbDeathMonth0</f>
        <v>49522</v>
      </c>
      <c r="H269" s="5" t="s">
        <v>200</v>
      </c>
      <c r="J269" s="5" t="s">
        <v>399</v>
      </c>
    </row>
    <row r="270" spans="1:10" s="5" customFormat="1" x14ac:dyDescent="0.35">
      <c r="A270" s="5" t="s">
        <v>218</v>
      </c>
      <c r="B270" s="5" t="s">
        <v>603</v>
      </c>
      <c r="E270" s="5">
        <v>912</v>
      </c>
      <c r="F270" s="6">
        <f t="shared" si="10"/>
        <v>42248</v>
      </c>
      <c r="G270" s="6">
        <f>MoveDate0</f>
        <v>42583</v>
      </c>
      <c r="H270" s="5" t="s">
        <v>200</v>
      </c>
      <c r="I270" s="5" t="s">
        <v>85</v>
      </c>
      <c r="J270" s="5" t="s">
        <v>246</v>
      </c>
    </row>
    <row r="271" spans="1:10" s="5" customFormat="1" x14ac:dyDescent="0.35">
      <c r="A271" s="5" t="s">
        <v>51</v>
      </c>
      <c r="B271" s="5" t="s">
        <v>603</v>
      </c>
      <c r="E271" s="5">
        <v>100</v>
      </c>
      <c r="F271" s="6">
        <f t="shared" si="10"/>
        <v>42248</v>
      </c>
      <c r="G271" s="6">
        <f>HbDeathMonth0</f>
        <v>49522</v>
      </c>
      <c r="H271" s="5" t="s">
        <v>200</v>
      </c>
      <c r="J271" s="5" t="s">
        <v>400</v>
      </c>
    </row>
    <row r="272" spans="1:10" s="5" customFormat="1" x14ac:dyDescent="0.35">
      <c r="A272" s="5" t="s">
        <v>47</v>
      </c>
      <c r="B272" s="5" t="s">
        <v>603</v>
      </c>
      <c r="E272" s="5">
        <v>1650</v>
      </c>
      <c r="F272" s="6">
        <f t="shared" si="10"/>
        <v>42248</v>
      </c>
      <c r="G272" s="6">
        <f>WfDeathMonth0</f>
        <v>52597</v>
      </c>
      <c r="H272" s="5" t="s">
        <v>200</v>
      </c>
      <c r="I272" s="5" t="s">
        <v>602</v>
      </c>
      <c r="J272" s="5" t="s">
        <v>49</v>
      </c>
    </row>
    <row r="273" spans="1:10" s="5" customFormat="1" x14ac:dyDescent="0.35">
      <c r="A273" s="5" t="s">
        <v>12</v>
      </c>
      <c r="B273" s="5" t="s">
        <v>603</v>
      </c>
      <c r="E273" s="5">
        <v>4800</v>
      </c>
      <c r="F273" s="6">
        <f t="shared" si="10"/>
        <v>42248</v>
      </c>
      <c r="G273" s="6">
        <f>MoveDate0</f>
        <v>42583</v>
      </c>
      <c r="H273" s="5" t="s">
        <v>200</v>
      </c>
      <c r="I273" s="5" t="s">
        <v>87</v>
      </c>
      <c r="J273" s="5" t="s">
        <v>403</v>
      </c>
    </row>
    <row r="274" spans="1:10" s="5" customFormat="1" x14ac:dyDescent="0.35">
      <c r="A274" s="5" t="s">
        <v>136</v>
      </c>
      <c r="B274" s="5" t="s">
        <v>603</v>
      </c>
      <c r="E274" s="5">
        <v>25000</v>
      </c>
      <c r="F274" s="6">
        <f t="shared" si="10"/>
        <v>42248</v>
      </c>
      <c r="G274" s="6">
        <f>EDATE(StartDate1,1)</f>
        <v>42278</v>
      </c>
      <c r="H274" s="5" t="s">
        <v>139</v>
      </c>
      <c r="I274" s="5" t="s">
        <v>259</v>
      </c>
      <c r="J274" s="5" t="s">
        <v>180</v>
      </c>
    </row>
    <row r="275" spans="1:10" s="5" customFormat="1" x14ac:dyDescent="0.35">
      <c r="A275" s="5" t="s">
        <v>136</v>
      </c>
      <c r="B275" s="5" t="s">
        <v>603</v>
      </c>
      <c r="E275" s="5">
        <v>130000</v>
      </c>
      <c r="F275" s="6">
        <f t="shared" si="10"/>
        <v>42248</v>
      </c>
      <c r="G275" s="6">
        <f>EDATE(StartDate1,1)</f>
        <v>42278</v>
      </c>
      <c r="H275" s="5" t="s">
        <v>139</v>
      </c>
      <c r="I275" s="5" t="s">
        <v>186</v>
      </c>
      <c r="J275" s="5" t="s">
        <v>181</v>
      </c>
    </row>
    <row r="276" spans="1:10" s="5" customFormat="1" x14ac:dyDescent="0.35">
      <c r="A276" s="5" t="s">
        <v>12</v>
      </c>
      <c r="B276" s="5" t="s">
        <v>603</v>
      </c>
      <c r="E276" s="5">
        <v>4200</v>
      </c>
      <c r="F276" s="6">
        <f t="shared" ref="F276:F283" si="11">MoveDate0</f>
        <v>42583</v>
      </c>
      <c r="G276" s="6">
        <f>HbRetireDate0</f>
        <v>43282</v>
      </c>
      <c r="H276" s="5" t="s">
        <v>200</v>
      </c>
      <c r="I276" s="5" t="s">
        <v>87</v>
      </c>
      <c r="J276" s="5" t="s">
        <v>404</v>
      </c>
    </row>
    <row r="277" spans="1:10" s="5" customFormat="1" x14ac:dyDescent="0.35">
      <c r="A277" s="5" t="s">
        <v>218</v>
      </c>
      <c r="B277" s="5" t="s">
        <v>603</v>
      </c>
      <c r="D277" s="5" t="s">
        <v>215</v>
      </c>
      <c r="E277" s="5">
        <v>2000</v>
      </c>
      <c r="F277" s="6">
        <f t="shared" si="11"/>
        <v>42583</v>
      </c>
      <c r="G277" s="6">
        <f>EDATE(MoveDate0,1)</f>
        <v>42614</v>
      </c>
      <c r="H277" s="5" t="s">
        <v>200</v>
      </c>
      <c r="J277" s="5" t="s">
        <v>214</v>
      </c>
    </row>
    <row r="278" spans="1:10" s="5" customFormat="1" x14ac:dyDescent="0.35">
      <c r="A278" s="5" t="s">
        <v>218</v>
      </c>
      <c r="B278" s="5" t="s">
        <v>603</v>
      </c>
      <c r="E278" s="5">
        <v>100</v>
      </c>
      <c r="F278" s="6">
        <f t="shared" si="11"/>
        <v>42583</v>
      </c>
      <c r="G278" s="6">
        <f>WfDeathMonth0</f>
        <v>52597</v>
      </c>
      <c r="H278" s="5" t="s">
        <v>200</v>
      </c>
      <c r="J278" s="5" t="s">
        <v>182</v>
      </c>
    </row>
    <row r="279" spans="1:10" s="5" customFormat="1" x14ac:dyDescent="0.35">
      <c r="A279" s="5" t="s">
        <v>218</v>
      </c>
      <c r="B279" s="5" t="s">
        <v>603</v>
      </c>
      <c r="E279" s="5">
        <v>100</v>
      </c>
      <c r="F279" s="6">
        <f t="shared" si="11"/>
        <v>42583</v>
      </c>
      <c r="G279" s="6">
        <f>WfDeathMonth0</f>
        <v>52597</v>
      </c>
      <c r="H279" s="5" t="s">
        <v>200</v>
      </c>
      <c r="J279" s="5" t="s">
        <v>390</v>
      </c>
    </row>
    <row r="280" spans="1:10" s="5" customFormat="1" x14ac:dyDescent="0.35">
      <c r="A280" s="5" t="s">
        <v>218</v>
      </c>
      <c r="B280" s="5" t="s">
        <v>603</v>
      </c>
      <c r="E280" s="5">
        <v>150</v>
      </c>
      <c r="F280" s="6">
        <f t="shared" si="11"/>
        <v>42583</v>
      </c>
      <c r="G280" s="6">
        <f>WfDeathMonth0</f>
        <v>52597</v>
      </c>
      <c r="H280" s="5" t="s">
        <v>200</v>
      </c>
      <c r="J280" s="5" t="s">
        <v>401</v>
      </c>
    </row>
    <row r="281" spans="1:10" s="5" customFormat="1" x14ac:dyDescent="0.35">
      <c r="A281" s="5" t="s">
        <v>136</v>
      </c>
      <c r="B281" s="5" t="s">
        <v>603</v>
      </c>
      <c r="D281" s="5" t="s">
        <v>209</v>
      </c>
      <c r="E281" s="5">
        <v>110000</v>
      </c>
      <c r="F281" s="6">
        <f t="shared" si="11"/>
        <v>42583</v>
      </c>
      <c r="G281" s="6">
        <f>EDATE(MoveDate0,1)</f>
        <v>42614</v>
      </c>
      <c r="H281" s="5" t="s">
        <v>139</v>
      </c>
      <c r="I281" s="5" t="s">
        <v>521</v>
      </c>
      <c r="J281" s="5" t="s">
        <v>522</v>
      </c>
    </row>
    <row r="282" spans="1:10" s="5" customFormat="1" x14ac:dyDescent="0.35">
      <c r="A282" s="5" t="s">
        <v>124</v>
      </c>
      <c r="B282" s="5" t="s">
        <v>603</v>
      </c>
      <c r="D282" s="5" t="s">
        <v>209</v>
      </c>
      <c r="E282" s="5">
        <v>150000</v>
      </c>
      <c r="F282" s="6">
        <f t="shared" si="11"/>
        <v>42583</v>
      </c>
      <c r="G282" s="6">
        <f>EDATE(InheritMonth0,1)</f>
        <v>44958</v>
      </c>
      <c r="H282" s="5" t="s">
        <v>201</v>
      </c>
      <c r="I282" s="5" t="s">
        <v>402</v>
      </c>
      <c r="J282" s="5" t="s">
        <v>406</v>
      </c>
    </row>
    <row r="283" spans="1:10" s="5" customFormat="1" x14ac:dyDescent="0.35">
      <c r="A283" s="5" t="s">
        <v>136</v>
      </c>
      <c r="B283" s="5" t="s">
        <v>603</v>
      </c>
      <c r="D283" s="5" t="s">
        <v>209</v>
      </c>
      <c r="E283" s="5">
        <v>110000</v>
      </c>
      <c r="F283" s="6">
        <f t="shared" si="11"/>
        <v>42583</v>
      </c>
      <c r="G283" s="6">
        <f>EDATE(MoveDate0,1)</f>
        <v>42614</v>
      </c>
      <c r="H283" s="5" t="s">
        <v>146</v>
      </c>
      <c r="J283" s="5" t="s">
        <v>202</v>
      </c>
    </row>
    <row r="284" spans="1:10" s="5" customFormat="1" x14ac:dyDescent="0.35">
      <c r="A284" s="5" t="s">
        <v>10</v>
      </c>
      <c r="B284" s="5" t="s">
        <v>603</v>
      </c>
      <c r="E284" s="5">
        <v>250</v>
      </c>
      <c r="F284" s="6">
        <f>Hb65Month0</f>
        <v>43282</v>
      </c>
      <c r="G284" s="6">
        <f>HbDeathMonth0</f>
        <v>49522</v>
      </c>
      <c r="H284" s="5" t="s">
        <v>200</v>
      </c>
      <c r="J284" s="5" t="s">
        <v>595</v>
      </c>
    </row>
    <row r="285" spans="1:10" s="5" customFormat="1" x14ac:dyDescent="0.35">
      <c r="A285" s="5" t="s">
        <v>10</v>
      </c>
      <c r="B285" s="5" t="s">
        <v>603</v>
      </c>
      <c r="E285" s="5">
        <v>50</v>
      </c>
      <c r="F285" s="6">
        <f>Hb65Month0</f>
        <v>43282</v>
      </c>
      <c r="G285" s="6">
        <f>HbDeathMonth0</f>
        <v>49522</v>
      </c>
      <c r="H285" s="5" t="s">
        <v>200</v>
      </c>
      <c r="J285" s="5" t="s">
        <v>442</v>
      </c>
    </row>
    <row r="286" spans="1:10" s="5" customFormat="1" x14ac:dyDescent="0.35">
      <c r="A286" s="5" t="s">
        <v>136</v>
      </c>
      <c r="B286" s="5" t="s">
        <v>603</v>
      </c>
      <c r="D286" s="5" t="s">
        <v>516</v>
      </c>
      <c r="E286" s="5">
        <v>0</v>
      </c>
      <c r="F286" s="6">
        <v>43831</v>
      </c>
      <c r="G286" s="6">
        <v>52597</v>
      </c>
      <c r="H286" s="5" t="s">
        <v>430</v>
      </c>
      <c r="I286" s="5" t="s">
        <v>599</v>
      </c>
      <c r="J286" s="5" t="s">
        <v>600</v>
      </c>
    </row>
    <row r="287" spans="1:10" s="5" customFormat="1" x14ac:dyDescent="0.35">
      <c r="A287" s="5" t="s">
        <v>124</v>
      </c>
      <c r="B287" s="5" t="s">
        <v>603</v>
      </c>
      <c r="D287" s="5" t="s">
        <v>210</v>
      </c>
      <c r="E287" s="5">
        <v>10000</v>
      </c>
      <c r="F287" s="6">
        <v>44013</v>
      </c>
      <c r="G287" s="6">
        <f>EDATE(F287,5* 12)</f>
        <v>45839</v>
      </c>
      <c r="H287" s="5" t="s">
        <v>201</v>
      </c>
      <c r="I287" s="5" t="s">
        <v>261</v>
      </c>
      <c r="J287" s="5" t="s">
        <v>204</v>
      </c>
    </row>
    <row r="288" spans="1:10" s="5" customFormat="1" x14ac:dyDescent="0.35">
      <c r="A288" s="5" t="s">
        <v>136</v>
      </c>
      <c r="B288" s="5" t="s">
        <v>603</v>
      </c>
      <c r="D288" s="5" t="s">
        <v>210</v>
      </c>
      <c r="E288" s="5">
        <v>7000</v>
      </c>
      <c r="F288" s="6">
        <v>44013</v>
      </c>
      <c r="G288" s="6">
        <f>EDATE(F288,1)</f>
        <v>44044</v>
      </c>
      <c r="H288" s="5" t="s">
        <v>146</v>
      </c>
      <c r="J288" s="5" t="s">
        <v>203</v>
      </c>
    </row>
    <row r="289" spans="1:10" s="5" customFormat="1" x14ac:dyDescent="0.35">
      <c r="A289" s="5" t="s">
        <v>136</v>
      </c>
      <c r="B289" s="5" t="s">
        <v>603</v>
      </c>
      <c r="D289" s="5" t="s">
        <v>212</v>
      </c>
      <c r="E289" s="5">
        <v>180000</v>
      </c>
      <c r="F289" s="6">
        <f>InheritMonth0</f>
        <v>44927</v>
      </c>
      <c r="G289" s="6">
        <f>EDATE(InheritMonth0,1)</f>
        <v>44958</v>
      </c>
      <c r="H289" s="5" t="s">
        <v>139</v>
      </c>
      <c r="I289" s="5" t="s">
        <v>186</v>
      </c>
      <c r="J289" s="5" t="s">
        <v>179</v>
      </c>
    </row>
    <row r="290" spans="1:10" s="5" customFormat="1" x14ac:dyDescent="0.35">
      <c r="A290" s="5" t="s">
        <v>136</v>
      </c>
      <c r="B290" s="5" t="s">
        <v>603</v>
      </c>
      <c r="D290" s="5" t="s">
        <v>209</v>
      </c>
      <c r="E290" s="5">
        <v>150000</v>
      </c>
      <c r="F290" s="6">
        <f>EDATE(InheritMonth0,2)</f>
        <v>44986</v>
      </c>
      <c r="G290" s="6">
        <f>EDATE(InheritMonth0,3)</f>
        <v>45017</v>
      </c>
      <c r="H290" s="5" t="s">
        <v>225</v>
      </c>
      <c r="I290" s="5" t="s">
        <v>601</v>
      </c>
      <c r="J290" s="5" t="s">
        <v>409</v>
      </c>
    </row>
    <row r="291" spans="1:10" s="5" customFormat="1" x14ac:dyDescent="0.35">
      <c r="A291" s="5" t="s">
        <v>12</v>
      </c>
      <c r="B291" s="5" t="s">
        <v>603</v>
      </c>
      <c r="E291" s="5">
        <v>1400</v>
      </c>
      <c r="F291" s="6">
        <f>HbRetireDate1</f>
        <v>45108</v>
      </c>
      <c r="G291" s="6">
        <f>HbDeathMonth0</f>
        <v>49522</v>
      </c>
      <c r="H291" s="5" t="s">
        <v>200</v>
      </c>
      <c r="J291" s="5" t="s">
        <v>407</v>
      </c>
    </row>
    <row r="292" spans="1:10" s="5" customFormat="1" x14ac:dyDescent="0.35">
      <c r="A292" s="5" t="s">
        <v>51</v>
      </c>
      <c r="B292" s="5" t="s">
        <v>603</v>
      </c>
      <c r="E292" s="5">
        <v>700</v>
      </c>
      <c r="F292" s="6">
        <f>HbRetireDate1</f>
        <v>45108</v>
      </c>
      <c r="G292" s="6">
        <f>Wf65Month0</f>
        <v>45627</v>
      </c>
      <c r="H292" s="5" t="s">
        <v>200</v>
      </c>
      <c r="J292" s="5" t="s">
        <v>408</v>
      </c>
    </row>
    <row r="293" spans="1:10" s="5" customFormat="1" x14ac:dyDescent="0.35">
      <c r="A293" s="5" t="s">
        <v>10</v>
      </c>
      <c r="B293" s="5" t="s">
        <v>603</v>
      </c>
      <c r="E293" s="5">
        <v>100</v>
      </c>
      <c r="F293" s="6">
        <f>Wf65Month0</f>
        <v>45627</v>
      </c>
      <c r="G293" s="6">
        <f>WfDeathMonth0</f>
        <v>52597</v>
      </c>
      <c r="H293" s="5" t="s">
        <v>200</v>
      </c>
      <c r="J293" s="5" t="s">
        <v>570</v>
      </c>
    </row>
    <row r="294" spans="1:10" s="5" customFormat="1" x14ac:dyDescent="0.35">
      <c r="A294" s="5" t="s">
        <v>10</v>
      </c>
      <c r="B294" s="5" t="s">
        <v>603</v>
      </c>
      <c r="E294" s="5">
        <v>100</v>
      </c>
      <c r="F294" s="6">
        <f>HbDeathMonth0</f>
        <v>49522</v>
      </c>
      <c r="G294" s="6">
        <f>WfDeathMonth0</f>
        <v>52597</v>
      </c>
      <c r="H294" s="5" t="s">
        <v>200</v>
      </c>
      <c r="J294" s="5" t="s">
        <v>410</v>
      </c>
    </row>
    <row r="295" spans="1:10" s="5" customFormat="1" x14ac:dyDescent="0.35">
      <c r="A295" s="5" t="s">
        <v>136</v>
      </c>
      <c r="B295" s="5" t="s">
        <v>271</v>
      </c>
      <c r="D295" s="5" t="s">
        <v>272</v>
      </c>
      <c r="E295" s="5">
        <v>100000</v>
      </c>
      <c r="F295" s="6">
        <v>44287</v>
      </c>
      <c r="G295" s="6">
        <v>44317</v>
      </c>
      <c r="H295" s="5" t="s">
        <v>139</v>
      </c>
      <c r="I295" s="5" t="s">
        <v>274</v>
      </c>
      <c r="J295" s="5" t="s">
        <v>428</v>
      </c>
    </row>
    <row r="296" spans="1:10" s="5" customFormat="1" x14ac:dyDescent="0.35">
      <c r="A296" s="5" t="s">
        <v>124</v>
      </c>
      <c r="B296" s="5" t="s">
        <v>271</v>
      </c>
      <c r="D296" s="5" t="s">
        <v>272</v>
      </c>
      <c r="E296" s="5">
        <v>20000</v>
      </c>
      <c r="F296" s="6">
        <v>44621</v>
      </c>
      <c r="G296" s="6">
        <v>45717</v>
      </c>
      <c r="H296" s="5" t="s">
        <v>201</v>
      </c>
      <c r="I296" s="5" t="s">
        <v>270</v>
      </c>
      <c r="J296" s="5" t="s">
        <v>273</v>
      </c>
    </row>
    <row r="297" spans="1:10" s="5" customFormat="1" x14ac:dyDescent="0.35">
      <c r="A297" s="5" t="s">
        <v>136</v>
      </c>
      <c r="B297" s="5" t="s">
        <v>276</v>
      </c>
      <c r="D297" s="5" t="s">
        <v>279</v>
      </c>
      <c r="E297" s="5">
        <v>30000</v>
      </c>
      <c r="F297" s="6">
        <v>44287</v>
      </c>
      <c r="G297" s="6">
        <v>44317</v>
      </c>
      <c r="H297" s="5" t="s">
        <v>139</v>
      </c>
      <c r="I297" s="5" t="s">
        <v>255</v>
      </c>
      <c r="J297" s="5" t="s">
        <v>385</v>
      </c>
    </row>
    <row r="298" spans="1:10" s="5" customFormat="1" x14ac:dyDescent="0.35">
      <c r="A298" s="5" t="s">
        <v>124</v>
      </c>
      <c r="B298" s="5" t="s">
        <v>276</v>
      </c>
      <c r="D298" s="5" t="s">
        <v>279</v>
      </c>
      <c r="E298" s="5">
        <v>20000</v>
      </c>
      <c r="F298" s="6">
        <v>44621</v>
      </c>
      <c r="G298" s="6">
        <v>45717</v>
      </c>
      <c r="H298" s="5" t="s">
        <v>201</v>
      </c>
      <c r="I298" s="5" t="s">
        <v>275</v>
      </c>
      <c r="J298" s="5" t="s">
        <v>364</v>
      </c>
    </row>
    <row r="299" spans="1:10" s="5" customFormat="1" x14ac:dyDescent="0.35">
      <c r="A299" s="5" t="s">
        <v>218</v>
      </c>
      <c r="B299" s="5" t="s">
        <v>397</v>
      </c>
      <c r="E299" s="5">
        <v>625</v>
      </c>
      <c r="F299" s="6">
        <f>StartDate2</f>
        <v>40664</v>
      </c>
      <c r="G299" s="6">
        <f>MoveDate0</f>
        <v>42583</v>
      </c>
      <c r="H299" s="5" t="s">
        <v>200</v>
      </c>
      <c r="I299" s="5" t="s">
        <v>85</v>
      </c>
      <c r="J299" s="5" t="s">
        <v>246</v>
      </c>
    </row>
    <row r="300" spans="1:10" s="5" customFormat="1" x14ac:dyDescent="0.35">
      <c r="A300" s="5" t="s">
        <v>51</v>
      </c>
      <c r="B300" s="5" t="s">
        <v>397</v>
      </c>
      <c r="E300" s="5">
        <v>115</v>
      </c>
      <c r="F300" s="6">
        <f>StartDate2</f>
        <v>40664</v>
      </c>
      <c r="G300" s="6">
        <f>WfDeathMonth0</f>
        <v>52597</v>
      </c>
      <c r="H300" s="5" t="s">
        <v>200</v>
      </c>
      <c r="J300" s="5" t="s">
        <v>185</v>
      </c>
    </row>
    <row r="301" spans="1:10" s="5" customFormat="1" x14ac:dyDescent="0.35">
      <c r="A301" s="5" t="s">
        <v>47</v>
      </c>
      <c r="B301" s="5" t="s">
        <v>397</v>
      </c>
      <c r="E301" s="5">
        <v>1500</v>
      </c>
      <c r="F301" s="6">
        <f>StartDate2</f>
        <v>40664</v>
      </c>
      <c r="G301" s="6">
        <f>WfDeathMonth0</f>
        <v>52597</v>
      </c>
      <c r="H301" s="5" t="s">
        <v>200</v>
      </c>
      <c r="I301" s="5" t="s">
        <v>86</v>
      </c>
      <c r="J301" s="5" t="s">
        <v>49</v>
      </c>
    </row>
    <row r="302" spans="1:10" s="5" customFormat="1" x14ac:dyDescent="0.35">
      <c r="A302" s="5" t="s">
        <v>12</v>
      </c>
      <c r="B302" s="5" t="s">
        <v>397</v>
      </c>
      <c r="E302" s="5">
        <v>5600</v>
      </c>
      <c r="F302" s="6">
        <f>StartDate2</f>
        <v>40664</v>
      </c>
      <c r="G302" s="6">
        <f>HbRetireDate0</f>
        <v>43282</v>
      </c>
      <c r="H302" s="5" t="s">
        <v>200</v>
      </c>
      <c r="I302" s="5" t="s">
        <v>87</v>
      </c>
      <c r="J302" s="5" t="s">
        <v>247</v>
      </c>
    </row>
    <row r="303" spans="1:10" s="5" customFormat="1" x14ac:dyDescent="0.35">
      <c r="A303" s="5" t="s">
        <v>136</v>
      </c>
      <c r="B303" s="5" t="s">
        <v>397</v>
      </c>
      <c r="E303" s="5">
        <v>100000</v>
      </c>
      <c r="F303" s="6">
        <f>StartDate2</f>
        <v>40664</v>
      </c>
      <c r="G303" s="6">
        <f>EDATE(StartDate2,1)</f>
        <v>40695</v>
      </c>
      <c r="H303" s="5" t="s">
        <v>139</v>
      </c>
      <c r="I303" s="5" t="s">
        <v>186</v>
      </c>
      <c r="J303" s="5" t="s">
        <v>178</v>
      </c>
    </row>
    <row r="304" spans="1:10" s="5" customFormat="1" x14ac:dyDescent="0.35">
      <c r="A304" s="5" t="s">
        <v>218</v>
      </c>
      <c r="B304" s="5" t="s">
        <v>397</v>
      </c>
      <c r="E304" s="5">
        <v>200</v>
      </c>
      <c r="F304" s="6">
        <f>MoveDate0</f>
        <v>42583</v>
      </c>
      <c r="G304" s="6">
        <f>WfDeathMonth0</f>
        <v>52597</v>
      </c>
      <c r="H304" s="5" t="s">
        <v>200</v>
      </c>
      <c r="J304" s="5" t="s">
        <v>78</v>
      </c>
    </row>
    <row r="305" spans="1:10" s="5" customFormat="1" x14ac:dyDescent="0.35">
      <c r="A305" s="5" t="s">
        <v>10</v>
      </c>
      <c r="B305" s="5" t="s">
        <v>397</v>
      </c>
      <c r="E305" s="5">
        <v>100</v>
      </c>
      <c r="F305" s="6">
        <f>Hb65Month0</f>
        <v>43282</v>
      </c>
      <c r="G305" s="6">
        <f>HbDeathMonth0</f>
        <v>49522</v>
      </c>
      <c r="H305" s="5" t="s">
        <v>200</v>
      </c>
      <c r="J305" s="5" t="s">
        <v>443</v>
      </c>
    </row>
    <row r="306" spans="1:10" s="5" customFormat="1" x14ac:dyDescent="0.35">
      <c r="A306" s="5" t="s">
        <v>10</v>
      </c>
      <c r="B306" s="5" t="s">
        <v>397</v>
      </c>
      <c r="E306" s="5">
        <v>50</v>
      </c>
      <c r="F306" s="6">
        <f>Hb65Month0</f>
        <v>43282</v>
      </c>
      <c r="G306" s="6">
        <f>HbDeathMonth0</f>
        <v>49522</v>
      </c>
      <c r="H306" s="5" t="s">
        <v>200</v>
      </c>
      <c r="J306" s="5" t="s">
        <v>398</v>
      </c>
    </row>
    <row r="307" spans="1:10" s="5" customFormat="1" x14ac:dyDescent="0.35">
      <c r="A307" s="5" t="s">
        <v>51</v>
      </c>
      <c r="B307" s="5" t="s">
        <v>397</v>
      </c>
      <c r="E307" s="5">
        <v>600</v>
      </c>
      <c r="F307" s="6">
        <f>HbRetireDate0</f>
        <v>43282</v>
      </c>
      <c r="G307" s="6">
        <f>Wf65Month0</f>
        <v>45627</v>
      </c>
      <c r="H307" s="5" t="s">
        <v>200</v>
      </c>
      <c r="J307" s="5" t="s">
        <v>429</v>
      </c>
    </row>
    <row r="308" spans="1:10" s="5" customFormat="1" x14ac:dyDescent="0.35">
      <c r="A308" s="5" t="s">
        <v>12</v>
      </c>
      <c r="B308" s="5" t="s">
        <v>397</v>
      </c>
      <c r="E308" s="5">
        <v>1300</v>
      </c>
      <c r="F308" s="6">
        <f>HbRetireDate0</f>
        <v>43282</v>
      </c>
      <c r="G308" s="6">
        <f>HbDeathMonth0</f>
        <v>49522</v>
      </c>
      <c r="H308" s="5" t="s">
        <v>200</v>
      </c>
      <c r="J308" s="5" t="s">
        <v>407</v>
      </c>
    </row>
    <row r="309" spans="1:10" s="5" customFormat="1" x14ac:dyDescent="0.35">
      <c r="A309" s="5" t="s">
        <v>136</v>
      </c>
      <c r="B309" s="5" t="s">
        <v>397</v>
      </c>
      <c r="E309" s="5">
        <f>InheritAmount1</f>
        <v>300000</v>
      </c>
      <c r="F309" s="6">
        <f>InheritMonth0</f>
        <v>44927</v>
      </c>
      <c r="G309" s="6">
        <f>EDATE(InheritMonth0,1)</f>
        <v>44958</v>
      </c>
      <c r="H309" s="5" t="s">
        <v>139</v>
      </c>
      <c r="I309" s="5" t="s">
        <v>186</v>
      </c>
      <c r="J309" s="5" t="s">
        <v>179</v>
      </c>
    </row>
    <row r="310" spans="1:10" s="5" customFormat="1" x14ac:dyDescent="0.35">
      <c r="A310" s="5" t="s">
        <v>10</v>
      </c>
      <c r="B310" s="5" t="s">
        <v>397</v>
      </c>
      <c r="E310" s="5">
        <v>50</v>
      </c>
      <c r="F310" s="6">
        <f>Wf65Month0</f>
        <v>45627</v>
      </c>
      <c r="G310" s="6">
        <f>WfDeathMonth0</f>
        <v>52597</v>
      </c>
      <c r="H310" s="5" t="s">
        <v>200</v>
      </c>
      <c r="J310" s="5" t="s">
        <v>183</v>
      </c>
    </row>
    <row r="311" spans="1:10" s="5" customFormat="1" x14ac:dyDescent="0.35">
      <c r="A311" s="5" t="s">
        <v>10</v>
      </c>
      <c r="B311" s="5" t="s">
        <v>397</v>
      </c>
      <c r="E311" s="5">
        <v>100</v>
      </c>
      <c r="F311" s="6">
        <f>HbDeathMonth0</f>
        <v>49522</v>
      </c>
      <c r="G311" s="6">
        <f>WfDeathMonth0</f>
        <v>52597</v>
      </c>
      <c r="H311" s="5" t="s">
        <v>200</v>
      </c>
      <c r="J311" s="5" t="s">
        <v>184</v>
      </c>
    </row>
    <row r="312" spans="1:10" s="5" customFormat="1" x14ac:dyDescent="0.35">
      <c r="A312" s="5" t="s">
        <v>136</v>
      </c>
      <c r="B312" s="5" t="s">
        <v>397</v>
      </c>
      <c r="E312" s="5">
        <v>20000</v>
      </c>
      <c r="F312" s="6">
        <f>HbRetireDate2</f>
        <v>60814</v>
      </c>
      <c r="G312" s="6">
        <f>WfDeathMonth2</f>
        <v>63555</v>
      </c>
      <c r="H312" s="5" t="s">
        <v>139</v>
      </c>
      <c r="I312" s="5" t="s">
        <v>259</v>
      </c>
      <c r="J312" s="5" t="s">
        <v>180</v>
      </c>
    </row>
  </sheetData>
  <autoFilter ref="A1:J286"/>
  <sortState ref="A2:J312">
    <sortCondition ref="B2:B312"/>
    <sortCondition ref="F2:F312"/>
    <sortCondition ref="H2:H312" customList="assume,history,reserve,borrow,transfer,spend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ySplit="1" topLeftCell="A2" activePane="bottomLeft" state="frozen"/>
      <selection pane="bottomLeft" activeCell="D23" sqref="D23"/>
    </sheetView>
  </sheetViews>
  <sheetFormatPr defaultRowHeight="14.5" x14ac:dyDescent="0.35"/>
  <cols>
    <col min="1" max="1" width="16.36328125" bestFit="1" customWidth="1"/>
    <col min="2" max="2" width="45.1796875" style="4" bestFit="1" customWidth="1"/>
    <col min="3" max="3" width="4.81640625" bestFit="1" customWidth="1"/>
    <col min="4" max="4" width="91.6328125" bestFit="1" customWidth="1"/>
    <col min="5" max="5" width="10.453125" bestFit="1" customWidth="1"/>
    <col min="7" max="8" width="1.36328125" bestFit="1" customWidth="1"/>
  </cols>
  <sheetData>
    <row r="1" spans="1:8" x14ac:dyDescent="0.35">
      <c r="A1" t="s">
        <v>6</v>
      </c>
      <c r="B1" s="4" t="s">
        <v>5</v>
      </c>
      <c r="C1" t="s">
        <v>3</v>
      </c>
      <c r="D1" t="s">
        <v>2</v>
      </c>
    </row>
    <row r="2" spans="1:8" x14ac:dyDescent="0.35">
      <c r="A2" t="s">
        <v>106</v>
      </c>
      <c r="B2" s="8">
        <v>43282</v>
      </c>
      <c r="C2" t="s">
        <v>8</v>
      </c>
      <c r="D2" t="s">
        <v>107</v>
      </c>
    </row>
    <row r="3" spans="1:8" x14ac:dyDescent="0.35">
      <c r="A3" t="s">
        <v>91</v>
      </c>
      <c r="B3" s="8">
        <v>45108</v>
      </c>
      <c r="C3" t="s">
        <v>8</v>
      </c>
      <c r="D3" t="s">
        <v>108</v>
      </c>
    </row>
    <row r="4" spans="1:8" x14ac:dyDescent="0.35">
      <c r="A4" t="s">
        <v>92</v>
      </c>
      <c r="B4" s="8">
        <v>56281</v>
      </c>
      <c r="C4" t="s">
        <v>8</v>
      </c>
      <c r="D4" t="s">
        <v>109</v>
      </c>
    </row>
    <row r="5" spans="1:8" x14ac:dyDescent="0.35">
      <c r="A5" t="s">
        <v>114</v>
      </c>
      <c r="B5" s="8">
        <v>49522</v>
      </c>
      <c r="C5" t="s">
        <v>8</v>
      </c>
      <c r="D5" t="s">
        <v>120</v>
      </c>
    </row>
    <row r="6" spans="1:8" x14ac:dyDescent="0.35">
      <c r="A6" t="s">
        <v>115</v>
      </c>
      <c r="B6" s="8">
        <f>DATE(YEAR(HbDeathMonth0)+DeathAdjust,MONTH(HbDeathMonth0),DAY(HbDeathMonth0))</f>
        <v>51349</v>
      </c>
      <c r="C6" t="s">
        <v>8</v>
      </c>
      <c r="D6" t="s">
        <v>120</v>
      </c>
    </row>
    <row r="7" spans="1:8" x14ac:dyDescent="0.35">
      <c r="A7" t="s">
        <v>116</v>
      </c>
      <c r="B7" s="8">
        <v>61972</v>
      </c>
      <c r="C7" t="s">
        <v>8</v>
      </c>
      <c r="D7" t="s">
        <v>120</v>
      </c>
    </row>
    <row r="8" spans="1:8" x14ac:dyDescent="0.35">
      <c r="A8" t="s">
        <v>98</v>
      </c>
      <c r="B8" s="8">
        <f>Hb65Month0</f>
        <v>43282</v>
      </c>
      <c r="C8" t="s">
        <v>8</v>
      </c>
      <c r="D8" t="s">
        <v>77</v>
      </c>
    </row>
    <row r="9" spans="1:8" x14ac:dyDescent="0.35">
      <c r="A9" t="s">
        <v>99</v>
      </c>
      <c r="B9" s="8">
        <f>DATE(YEAR(HbRetireDate0)+RetireAdjust,MONTH(HbRetireDate0),DAY(HbRetireDate0))</f>
        <v>45108</v>
      </c>
      <c r="C9" t="s">
        <v>8</v>
      </c>
      <c r="D9" t="s">
        <v>79</v>
      </c>
    </row>
    <row r="10" spans="1:8" x14ac:dyDescent="0.35">
      <c r="A10" t="s">
        <v>100</v>
      </c>
      <c r="B10" s="8">
        <v>60814</v>
      </c>
      <c r="C10" t="s">
        <v>8</v>
      </c>
      <c r="D10" t="s">
        <v>80</v>
      </c>
    </row>
    <row r="11" spans="1:8" x14ac:dyDescent="0.35">
      <c r="A11" t="s">
        <v>97</v>
      </c>
      <c r="B11" s="7">
        <v>250000</v>
      </c>
      <c r="C11" t="s">
        <v>7</v>
      </c>
      <c r="D11" t="s">
        <v>9</v>
      </c>
    </row>
    <row r="12" spans="1:8" x14ac:dyDescent="0.35">
      <c r="A12" t="s">
        <v>95</v>
      </c>
      <c r="B12" s="7">
        <v>300000</v>
      </c>
      <c r="C12" t="s">
        <v>7</v>
      </c>
      <c r="D12" t="s">
        <v>9</v>
      </c>
    </row>
    <row r="13" spans="1:8" x14ac:dyDescent="0.35">
      <c r="A13" t="s">
        <v>96</v>
      </c>
      <c r="B13" s="4">
        <v>250000</v>
      </c>
      <c r="C13" t="s">
        <v>7</v>
      </c>
      <c r="D13" t="s">
        <v>9</v>
      </c>
      <c r="H13" t="s">
        <v>101</v>
      </c>
    </row>
    <row r="14" spans="1:8" x14ac:dyDescent="0.35">
      <c r="A14" t="s">
        <v>105</v>
      </c>
      <c r="B14" s="8">
        <v>44927</v>
      </c>
      <c r="C14" t="s">
        <v>8</v>
      </c>
      <c r="D14" t="s">
        <v>70</v>
      </c>
    </row>
    <row r="15" spans="1:8" x14ac:dyDescent="0.35">
      <c r="A15" t="s">
        <v>93</v>
      </c>
      <c r="B15" s="8">
        <v>44927</v>
      </c>
      <c r="C15" t="s">
        <v>8</v>
      </c>
      <c r="D15" t="s">
        <v>70</v>
      </c>
    </row>
    <row r="16" spans="1:8" x14ac:dyDescent="0.35">
      <c r="A16" t="s">
        <v>94</v>
      </c>
      <c r="B16" s="8">
        <f>HbDeathMonth1</f>
        <v>51349</v>
      </c>
      <c r="C16" t="s">
        <v>8</v>
      </c>
      <c r="D16" t="s">
        <v>70</v>
      </c>
    </row>
    <row r="17" spans="1:4" x14ac:dyDescent="0.35">
      <c r="A17" t="s">
        <v>82</v>
      </c>
      <c r="B17" s="8">
        <v>42583</v>
      </c>
      <c r="C17" t="s">
        <v>8</v>
      </c>
      <c r="D17" t="s">
        <v>607</v>
      </c>
    </row>
    <row r="18" spans="1:4" x14ac:dyDescent="0.35">
      <c r="A18" t="s">
        <v>83</v>
      </c>
      <c r="B18" s="8">
        <f>Hb65Month0</f>
        <v>43282</v>
      </c>
      <c r="C18" t="s">
        <v>8</v>
      </c>
      <c r="D18" t="s">
        <v>608</v>
      </c>
    </row>
    <row r="19" spans="1:4" x14ac:dyDescent="0.35">
      <c r="A19" t="s">
        <v>84</v>
      </c>
      <c r="B19" s="8">
        <f>DATE(YEAR(Hb65Month0)+5,MONTH(Hb65Month0),DAY(Hb65Month0))</f>
        <v>45108</v>
      </c>
      <c r="C19" t="s">
        <v>8</v>
      </c>
      <c r="D19" t="s">
        <v>81</v>
      </c>
    </row>
    <row r="20" spans="1:4" x14ac:dyDescent="0.35">
      <c r="A20" t="s">
        <v>581</v>
      </c>
      <c r="B20" s="8">
        <v>42278</v>
      </c>
      <c r="C20" t="s">
        <v>8</v>
      </c>
      <c r="D20" t="s">
        <v>69</v>
      </c>
    </row>
    <row r="21" spans="1:4" x14ac:dyDescent="0.35">
      <c r="A21" t="s">
        <v>582</v>
      </c>
      <c r="B21" s="8">
        <v>42248</v>
      </c>
      <c r="C21" t="s">
        <v>8</v>
      </c>
      <c r="D21" t="s">
        <v>69</v>
      </c>
    </row>
    <row r="22" spans="1:4" x14ac:dyDescent="0.35">
      <c r="A22" t="s">
        <v>583</v>
      </c>
      <c r="B22" s="8">
        <v>40664</v>
      </c>
      <c r="C22" t="s">
        <v>8</v>
      </c>
      <c r="D22" t="s">
        <v>69</v>
      </c>
    </row>
    <row r="23" spans="1:4" x14ac:dyDescent="0.35">
      <c r="A23" t="s">
        <v>112</v>
      </c>
      <c r="B23" s="8">
        <v>45627</v>
      </c>
      <c r="C23" t="s">
        <v>8</v>
      </c>
      <c r="D23" t="s">
        <v>110</v>
      </c>
    </row>
    <row r="24" spans="1:4" x14ac:dyDescent="0.35">
      <c r="A24" t="s">
        <v>111</v>
      </c>
      <c r="B24" s="8">
        <v>45627</v>
      </c>
      <c r="C24" t="s">
        <v>8</v>
      </c>
      <c r="D24" t="s">
        <v>113</v>
      </c>
    </row>
    <row r="25" spans="1:4" x14ac:dyDescent="0.35">
      <c r="A25" t="s">
        <v>122</v>
      </c>
      <c r="B25" s="8">
        <v>58380</v>
      </c>
      <c r="C25" t="s">
        <v>8</v>
      </c>
      <c r="D25" t="s">
        <v>113</v>
      </c>
    </row>
    <row r="26" spans="1:4" x14ac:dyDescent="0.35">
      <c r="A26" t="s">
        <v>117</v>
      </c>
      <c r="B26" s="8">
        <v>52597</v>
      </c>
      <c r="C26" t="s">
        <v>8</v>
      </c>
      <c r="D26" t="s">
        <v>121</v>
      </c>
    </row>
    <row r="27" spans="1:4" x14ac:dyDescent="0.35">
      <c r="A27" t="s">
        <v>118</v>
      </c>
      <c r="B27" s="8">
        <f>DATE(YEAR(WfDeathMonth0)+5,MONTH(WfDeathMonth0),DAY(WfDeathMonth0))</f>
        <v>54424</v>
      </c>
      <c r="C27" t="s">
        <v>8</v>
      </c>
      <c r="D27" t="s">
        <v>121</v>
      </c>
    </row>
    <row r="28" spans="1:4" x14ac:dyDescent="0.35">
      <c r="A28" t="s">
        <v>119</v>
      </c>
      <c r="B28" s="8">
        <v>63555</v>
      </c>
      <c r="C28" t="s">
        <v>8</v>
      </c>
      <c r="D28" t="s">
        <v>121</v>
      </c>
    </row>
    <row r="29" spans="1:4" x14ac:dyDescent="0.35">
      <c r="A29" t="s">
        <v>102</v>
      </c>
      <c r="B29" s="8">
        <f>Hb65Month0</f>
        <v>43282</v>
      </c>
      <c r="C29" t="s">
        <v>8</v>
      </c>
      <c r="D29" t="s">
        <v>77</v>
      </c>
    </row>
    <row r="30" spans="1:4" x14ac:dyDescent="0.35">
      <c r="A30" t="s">
        <v>103</v>
      </c>
      <c r="B30" s="8">
        <v>45108</v>
      </c>
      <c r="C30" t="s">
        <v>8</v>
      </c>
      <c r="D30" t="s">
        <v>79</v>
      </c>
    </row>
    <row r="31" spans="1:4" x14ac:dyDescent="0.35">
      <c r="A31" t="s">
        <v>104</v>
      </c>
      <c r="B31" s="8">
        <v>62125</v>
      </c>
      <c r="C31" t="s">
        <v>8</v>
      </c>
      <c r="D31" t="s">
        <v>80</v>
      </c>
    </row>
    <row r="32" spans="1:4" x14ac:dyDescent="0.35">
      <c r="A32" t="s">
        <v>126</v>
      </c>
      <c r="B32" s="7">
        <v>5</v>
      </c>
      <c r="C32" t="s">
        <v>129</v>
      </c>
      <c r="D32" t="s">
        <v>127</v>
      </c>
    </row>
    <row r="33" spans="1:7" x14ac:dyDescent="0.35">
      <c r="A33" t="s">
        <v>128</v>
      </c>
      <c r="B33" s="7">
        <v>5</v>
      </c>
      <c r="C33" t="s">
        <v>129</v>
      </c>
      <c r="D33" t="s">
        <v>130</v>
      </c>
    </row>
    <row r="34" spans="1:7" x14ac:dyDescent="0.35">
      <c r="A34" t="s">
        <v>571</v>
      </c>
      <c r="B34" s="9">
        <v>125000</v>
      </c>
      <c r="C34" t="s">
        <v>129</v>
      </c>
      <c r="D34" t="s">
        <v>573</v>
      </c>
      <c r="G34" t="s">
        <v>101</v>
      </c>
    </row>
    <row r="35" spans="1:7" x14ac:dyDescent="0.35">
      <c r="A35" t="s">
        <v>572</v>
      </c>
      <c r="B35" s="4">
        <v>180000</v>
      </c>
      <c r="C35" t="s">
        <v>129</v>
      </c>
      <c r="D35" t="s">
        <v>574</v>
      </c>
    </row>
    <row r="36" spans="1:7" x14ac:dyDescent="0.35">
      <c r="A36" t="s">
        <v>575</v>
      </c>
      <c r="B36" s="4">
        <v>15000</v>
      </c>
      <c r="C36" t="s">
        <v>129</v>
      </c>
      <c r="D36" t="s">
        <v>590</v>
      </c>
    </row>
    <row r="37" spans="1:7" x14ac:dyDescent="0.35">
      <c r="A37" t="s">
        <v>576</v>
      </c>
      <c r="B37" s="4">
        <v>10000</v>
      </c>
      <c r="C37" t="s">
        <v>129</v>
      </c>
      <c r="D37" t="s">
        <v>591</v>
      </c>
      <c r="E37" s="1"/>
    </row>
    <row r="38" spans="1:7" x14ac:dyDescent="0.35">
      <c r="A38" t="s">
        <v>577</v>
      </c>
      <c r="B38" s="4">
        <v>1500</v>
      </c>
      <c r="C38" t="s">
        <v>129</v>
      </c>
      <c r="D38" t="s">
        <v>592</v>
      </c>
    </row>
    <row r="39" spans="1:7" x14ac:dyDescent="0.35">
      <c r="A39" t="s">
        <v>578</v>
      </c>
      <c r="B39" s="4" t="s">
        <v>597</v>
      </c>
      <c r="C39" t="s">
        <v>580</v>
      </c>
      <c r="D39" t="s">
        <v>587</v>
      </c>
    </row>
    <row r="40" spans="1:7" x14ac:dyDescent="0.35">
      <c r="A40" t="s">
        <v>579</v>
      </c>
      <c r="B40" s="4">
        <v>240</v>
      </c>
      <c r="C40" t="s">
        <v>129</v>
      </c>
      <c r="D40" t="s">
        <v>589</v>
      </c>
    </row>
    <row r="41" spans="1:7" x14ac:dyDescent="0.35">
      <c r="A41" t="s">
        <v>584</v>
      </c>
      <c r="B41" s="4" t="s">
        <v>520</v>
      </c>
      <c r="C41" t="s">
        <v>580</v>
      </c>
      <c r="D41" t="s">
        <v>588</v>
      </c>
    </row>
    <row r="42" spans="1:7" x14ac:dyDescent="0.35">
      <c r="A42" t="s">
        <v>585</v>
      </c>
      <c r="B42" s="4">
        <v>50</v>
      </c>
      <c r="C42" t="s">
        <v>129</v>
      </c>
      <c r="D42" t="s">
        <v>586</v>
      </c>
    </row>
    <row r="43" spans="1:7" s="5" customFormat="1" x14ac:dyDescent="0.35">
      <c r="A43" s="5" t="s">
        <v>593</v>
      </c>
      <c r="B43" s="7">
        <v>1300</v>
      </c>
      <c r="C43" s="5" t="s">
        <v>129</v>
      </c>
      <c r="D43" s="5" t="s">
        <v>586</v>
      </c>
    </row>
    <row r="44" spans="1:7" s="5" customFormat="1" x14ac:dyDescent="0.35">
      <c r="A44" s="5" t="s">
        <v>594</v>
      </c>
      <c r="B44" s="7">
        <v>100</v>
      </c>
      <c r="C44" s="5" t="s">
        <v>129</v>
      </c>
      <c r="D44" s="5" t="s">
        <v>592</v>
      </c>
      <c r="E44" s="6"/>
    </row>
  </sheetData>
  <sortState ref="A2:I37">
    <sortCondition ref="A2:A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ySplit="1" topLeftCell="A38" activePane="bottomLeft" state="frozen"/>
      <selection pane="bottomLeft" activeCell="G30" sqref="G30"/>
    </sheetView>
  </sheetViews>
  <sheetFormatPr defaultRowHeight="14.5" x14ac:dyDescent="0.35"/>
  <cols>
    <col min="1" max="1" width="11.7265625" bestFit="1" customWidth="1"/>
    <col min="2" max="2" width="10.7265625" bestFit="1" customWidth="1"/>
    <col min="3" max="3" width="12.7265625" bestFit="1" customWidth="1"/>
    <col min="4" max="4" width="25.54296875" bestFit="1" customWidth="1"/>
    <col min="5" max="5" width="59" bestFit="1" customWidth="1"/>
  </cols>
  <sheetData>
    <row r="1" spans="1:5" x14ac:dyDescent="0.35">
      <c r="A1" t="s">
        <v>13</v>
      </c>
      <c r="B1" t="s">
        <v>67</v>
      </c>
      <c r="C1" t="s">
        <v>6</v>
      </c>
      <c r="D1" t="s">
        <v>14</v>
      </c>
      <c r="E1" t="s">
        <v>15</v>
      </c>
    </row>
    <row r="2" spans="1:5" x14ac:dyDescent="0.35">
      <c r="A2" t="s">
        <v>150</v>
      </c>
      <c r="B2" t="s">
        <v>154</v>
      </c>
      <c r="C2" t="s">
        <v>216</v>
      </c>
      <c r="D2" t="s">
        <v>155</v>
      </c>
      <c r="E2" t="s">
        <v>170</v>
      </c>
    </row>
    <row r="3" spans="1:5" x14ac:dyDescent="0.35">
      <c r="A3" t="s">
        <v>151</v>
      </c>
      <c r="B3" t="s">
        <v>154</v>
      </c>
      <c r="C3" t="s">
        <v>163</v>
      </c>
      <c r="D3" t="s">
        <v>156</v>
      </c>
      <c r="E3" t="s">
        <v>199</v>
      </c>
    </row>
    <row r="4" spans="1:5" x14ac:dyDescent="0.35">
      <c r="A4" t="s">
        <v>152</v>
      </c>
      <c r="B4" t="s">
        <v>154</v>
      </c>
      <c r="C4" t="s">
        <v>217</v>
      </c>
      <c r="D4" t="s">
        <v>157</v>
      </c>
      <c r="E4" t="s">
        <v>169</v>
      </c>
    </row>
    <row r="5" spans="1:5" x14ac:dyDescent="0.35">
      <c r="A5" t="s">
        <v>167</v>
      </c>
      <c r="B5" t="s">
        <v>154</v>
      </c>
      <c r="C5" t="s">
        <v>196</v>
      </c>
      <c r="D5" t="s">
        <v>171</v>
      </c>
      <c r="E5" t="s">
        <v>198</v>
      </c>
    </row>
    <row r="6" spans="1:5" x14ac:dyDescent="0.35">
      <c r="A6" t="s">
        <v>226</v>
      </c>
      <c r="B6" t="s">
        <v>154</v>
      </c>
      <c r="C6" t="s">
        <v>166</v>
      </c>
      <c r="D6" t="s">
        <v>197</v>
      </c>
      <c r="E6" t="s">
        <v>168</v>
      </c>
    </row>
    <row r="7" spans="1:5" x14ac:dyDescent="0.35">
      <c r="A7" t="s">
        <v>153</v>
      </c>
      <c r="B7" t="s">
        <v>154</v>
      </c>
      <c r="C7" t="s">
        <v>161</v>
      </c>
      <c r="D7" t="s">
        <v>158</v>
      </c>
      <c r="E7" t="s">
        <v>162</v>
      </c>
    </row>
    <row r="8" spans="1:5" x14ac:dyDescent="0.35">
      <c r="A8" t="s">
        <v>43</v>
      </c>
      <c r="B8" t="s">
        <v>66</v>
      </c>
      <c r="C8" t="s">
        <v>218</v>
      </c>
      <c r="D8" t="s">
        <v>44</v>
      </c>
      <c r="E8" t="s">
        <v>45</v>
      </c>
    </row>
    <row r="9" spans="1:5" x14ac:dyDescent="0.35">
      <c r="A9" t="s">
        <v>46</v>
      </c>
      <c r="B9" t="s">
        <v>66</v>
      </c>
      <c r="C9" t="s">
        <v>47</v>
      </c>
      <c r="D9" t="s">
        <v>48</v>
      </c>
      <c r="E9" t="s">
        <v>49</v>
      </c>
    </row>
    <row r="10" spans="1:5" x14ac:dyDescent="0.35">
      <c r="A10" t="s">
        <v>50</v>
      </c>
      <c r="B10" t="s">
        <v>66</v>
      </c>
      <c r="C10" t="s">
        <v>51</v>
      </c>
      <c r="D10" t="s">
        <v>52</v>
      </c>
      <c r="E10" t="s">
        <v>53</v>
      </c>
    </row>
    <row r="11" spans="1:5" x14ac:dyDescent="0.35">
      <c r="A11" t="s">
        <v>54</v>
      </c>
      <c r="B11" t="s">
        <v>66</v>
      </c>
      <c r="C11" t="s">
        <v>55</v>
      </c>
      <c r="D11" t="s">
        <v>56</v>
      </c>
      <c r="E11" t="s">
        <v>57</v>
      </c>
    </row>
    <row r="12" spans="1:5" x14ac:dyDescent="0.35">
      <c r="A12" t="s">
        <v>58</v>
      </c>
      <c r="B12" t="s">
        <v>66</v>
      </c>
      <c r="C12" t="s">
        <v>59</v>
      </c>
      <c r="D12" t="s">
        <v>60</v>
      </c>
      <c r="E12" t="s">
        <v>207</v>
      </c>
    </row>
    <row r="13" spans="1:5" x14ac:dyDescent="0.35">
      <c r="A13" t="s">
        <v>61</v>
      </c>
      <c r="B13" t="s">
        <v>66</v>
      </c>
      <c r="C13" t="s">
        <v>124</v>
      </c>
      <c r="D13" t="s">
        <v>62</v>
      </c>
      <c r="E13" t="s">
        <v>208</v>
      </c>
    </row>
    <row r="14" spans="1:5" x14ac:dyDescent="0.35">
      <c r="A14" t="s">
        <v>123</v>
      </c>
      <c r="B14" t="s">
        <v>66</v>
      </c>
      <c r="C14" t="s">
        <v>165</v>
      </c>
      <c r="D14" t="s">
        <v>125</v>
      </c>
      <c r="E14" t="s">
        <v>63</v>
      </c>
    </row>
    <row r="15" spans="1:5" x14ac:dyDescent="0.35">
      <c r="A15" t="s">
        <v>160</v>
      </c>
      <c r="B15" t="s">
        <v>66</v>
      </c>
      <c r="C15" t="s">
        <v>221</v>
      </c>
      <c r="D15" t="s">
        <v>159</v>
      </c>
      <c r="E15" t="s">
        <v>222</v>
      </c>
    </row>
    <row r="16" spans="1:5" x14ac:dyDescent="0.35">
      <c r="A16" t="s">
        <v>223</v>
      </c>
      <c r="B16" t="s">
        <v>66</v>
      </c>
      <c r="C16" t="s">
        <v>219</v>
      </c>
      <c r="D16" t="s">
        <v>224</v>
      </c>
      <c r="E16" t="s">
        <v>220</v>
      </c>
    </row>
    <row r="17" spans="1:5" x14ac:dyDescent="0.35">
      <c r="A17" t="s">
        <v>343</v>
      </c>
      <c r="B17" t="s">
        <v>195</v>
      </c>
      <c r="C17" t="s">
        <v>340</v>
      </c>
      <c r="D17" t="s">
        <v>342</v>
      </c>
      <c r="E17" t="s">
        <v>341</v>
      </c>
    </row>
    <row r="18" spans="1:5" x14ac:dyDescent="0.35">
      <c r="A18" t="s">
        <v>187</v>
      </c>
      <c r="B18" t="s">
        <v>195</v>
      </c>
      <c r="C18" t="s">
        <v>189</v>
      </c>
      <c r="D18" t="s">
        <v>188</v>
      </c>
      <c r="E18" t="s">
        <v>193</v>
      </c>
    </row>
    <row r="19" spans="1:5" x14ac:dyDescent="0.35">
      <c r="A19" t="s">
        <v>18</v>
      </c>
      <c r="B19" t="s">
        <v>66</v>
      </c>
      <c r="C19" t="s">
        <v>19</v>
      </c>
      <c r="D19" t="s">
        <v>20</v>
      </c>
      <c r="E19" t="s">
        <v>21</v>
      </c>
    </row>
    <row r="20" spans="1:5" x14ac:dyDescent="0.35">
      <c r="A20" t="s">
        <v>26</v>
      </c>
      <c r="B20" t="s">
        <v>65</v>
      </c>
      <c r="C20" t="s">
        <v>12</v>
      </c>
      <c r="D20" t="s">
        <v>27</v>
      </c>
      <c r="E20" t="s">
        <v>28</v>
      </c>
    </row>
    <row r="21" spans="1:5" x14ac:dyDescent="0.35">
      <c r="A21" t="s">
        <v>29</v>
      </c>
      <c r="B21" t="s">
        <v>65</v>
      </c>
      <c r="C21" t="s">
        <v>135</v>
      </c>
      <c r="D21" t="s">
        <v>30</v>
      </c>
      <c r="E21" t="s">
        <v>164</v>
      </c>
    </row>
    <row r="22" spans="1:5" x14ac:dyDescent="0.35">
      <c r="A22" t="s">
        <v>31</v>
      </c>
      <c r="B22" t="s">
        <v>65</v>
      </c>
      <c r="C22" t="s">
        <v>10</v>
      </c>
      <c r="D22" t="s">
        <v>32</v>
      </c>
      <c r="E22" t="s">
        <v>33</v>
      </c>
    </row>
    <row r="23" spans="1:5" x14ac:dyDescent="0.35">
      <c r="A23" t="s">
        <v>34</v>
      </c>
      <c r="B23" t="s">
        <v>65</v>
      </c>
      <c r="C23" t="s">
        <v>140</v>
      </c>
      <c r="D23" t="s">
        <v>35</v>
      </c>
      <c r="E23" t="s">
        <v>36</v>
      </c>
    </row>
    <row r="24" spans="1:5" x14ac:dyDescent="0.35">
      <c r="A24" t="s">
        <v>37</v>
      </c>
      <c r="B24" t="s">
        <v>65</v>
      </c>
      <c r="C24" t="s">
        <v>137</v>
      </c>
      <c r="D24" t="s">
        <v>38</v>
      </c>
      <c r="E24" t="s">
        <v>138</v>
      </c>
    </row>
    <row r="25" spans="1:5" x14ac:dyDescent="0.35">
      <c r="A25" t="s">
        <v>39</v>
      </c>
      <c r="B25" t="s">
        <v>65</v>
      </c>
      <c r="C25" t="s">
        <v>40</v>
      </c>
      <c r="D25" t="s">
        <v>41</v>
      </c>
      <c r="E25" t="s">
        <v>42</v>
      </c>
    </row>
    <row r="26" spans="1:5" x14ac:dyDescent="0.35">
      <c r="A26" t="s">
        <v>190</v>
      </c>
      <c r="B26" t="s">
        <v>195</v>
      </c>
      <c r="C26" t="s">
        <v>191</v>
      </c>
      <c r="D26" t="s">
        <v>192</v>
      </c>
      <c r="E26" t="s">
        <v>194</v>
      </c>
    </row>
    <row r="27" spans="1:5" x14ac:dyDescent="0.35">
      <c r="A27" t="s">
        <v>22</v>
      </c>
      <c r="B27" t="s">
        <v>65</v>
      </c>
      <c r="C27" t="s">
        <v>23</v>
      </c>
      <c r="D27" t="s">
        <v>24</v>
      </c>
      <c r="E27" t="s">
        <v>25</v>
      </c>
    </row>
    <row r="28" spans="1:5" x14ac:dyDescent="0.35">
      <c r="A28" t="s">
        <v>227</v>
      </c>
      <c r="B28" t="s">
        <v>195</v>
      </c>
      <c r="C28" t="s">
        <v>147</v>
      </c>
      <c r="D28" t="s">
        <v>148</v>
      </c>
      <c r="E28" t="s">
        <v>149</v>
      </c>
    </row>
    <row r="29" spans="1:5" x14ac:dyDescent="0.35">
      <c r="A29" t="s">
        <v>228</v>
      </c>
      <c r="B29" t="s">
        <v>195</v>
      </c>
      <c r="C29" t="s">
        <v>175</v>
      </c>
      <c r="D29" t="s">
        <v>176</v>
      </c>
      <c r="E29" t="s">
        <v>177</v>
      </c>
    </row>
    <row r="30" spans="1:5" x14ac:dyDescent="0.35">
      <c r="A30" t="s">
        <v>141</v>
      </c>
      <c r="B30" t="s">
        <v>131</v>
      </c>
      <c r="C30" t="s">
        <v>72</v>
      </c>
      <c r="D30" t="s">
        <v>71</v>
      </c>
      <c r="E30" t="s">
        <v>88</v>
      </c>
    </row>
    <row r="31" spans="1:5" x14ac:dyDescent="0.35">
      <c r="A31" t="s">
        <v>142</v>
      </c>
      <c r="B31" t="s">
        <v>131</v>
      </c>
      <c r="C31" t="s">
        <v>145</v>
      </c>
      <c r="D31" t="s">
        <v>73</v>
      </c>
      <c r="E31" t="s">
        <v>74</v>
      </c>
    </row>
    <row r="32" spans="1:5" x14ac:dyDescent="0.35">
      <c r="A32" t="s">
        <v>143</v>
      </c>
      <c r="B32" t="s">
        <v>131</v>
      </c>
      <c r="C32" t="s">
        <v>75</v>
      </c>
      <c r="D32" t="s">
        <v>76</v>
      </c>
      <c r="E32" t="s">
        <v>89</v>
      </c>
    </row>
    <row r="33" spans="1:5" x14ac:dyDescent="0.35">
      <c r="A33" t="s">
        <v>144</v>
      </c>
      <c r="B33" t="s">
        <v>131</v>
      </c>
      <c r="C33" t="s">
        <v>172</v>
      </c>
      <c r="D33" t="s">
        <v>173</v>
      </c>
      <c r="E33" t="s">
        <v>174</v>
      </c>
    </row>
    <row r="34" spans="1:5" x14ac:dyDescent="0.35">
      <c r="A34" t="s">
        <v>132</v>
      </c>
      <c r="B34" t="s">
        <v>131</v>
      </c>
      <c r="C34" t="s">
        <v>136</v>
      </c>
      <c r="D34" t="s">
        <v>133</v>
      </c>
      <c r="E34" t="s">
        <v>134</v>
      </c>
    </row>
    <row r="35" spans="1:5" x14ac:dyDescent="0.35">
      <c r="A35" t="s">
        <v>16</v>
      </c>
      <c r="B35" t="s">
        <v>68</v>
      </c>
      <c r="C35" t="s">
        <v>8</v>
      </c>
      <c r="D35" t="s">
        <v>17</v>
      </c>
      <c r="E35" t="s">
        <v>90</v>
      </c>
    </row>
    <row r="36" spans="1:5" x14ac:dyDescent="0.35">
      <c r="A36" t="s">
        <v>229</v>
      </c>
      <c r="B36" t="s">
        <v>195</v>
      </c>
      <c r="C36" t="s">
        <v>233</v>
      </c>
      <c r="D36" t="s">
        <v>237</v>
      </c>
      <c r="E36" t="s">
        <v>237</v>
      </c>
    </row>
    <row r="37" spans="1:5" x14ac:dyDescent="0.35">
      <c r="A37" t="s">
        <v>230</v>
      </c>
      <c r="B37" t="s">
        <v>195</v>
      </c>
      <c r="C37" t="s">
        <v>234</v>
      </c>
      <c r="D37" t="s">
        <v>238</v>
      </c>
      <c r="E37" t="s">
        <v>238</v>
      </c>
    </row>
    <row r="38" spans="1:5" x14ac:dyDescent="0.35">
      <c r="A38" t="s">
        <v>231</v>
      </c>
      <c r="B38" t="s">
        <v>195</v>
      </c>
      <c r="C38" t="s">
        <v>235</v>
      </c>
      <c r="D38" t="s">
        <v>239</v>
      </c>
      <c r="E38" t="s">
        <v>239</v>
      </c>
    </row>
    <row r="39" spans="1:5" x14ac:dyDescent="0.35">
      <c r="A39" t="s">
        <v>232</v>
      </c>
      <c r="B39" t="s">
        <v>195</v>
      </c>
      <c r="C39" t="s">
        <v>236</v>
      </c>
      <c r="D39" t="s">
        <v>240</v>
      </c>
      <c r="E39" t="s">
        <v>240</v>
      </c>
    </row>
  </sheetData>
  <sortState ref="A2:E30">
    <sortCondition ref="B2:B30"/>
    <sortCondition ref="A2:A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TestParameters</vt:lpstr>
      <vt:lpstr>Variables</vt:lpstr>
      <vt:lpstr>CrossReference</vt:lpstr>
      <vt:lpstr>CarCost</vt:lpstr>
      <vt:lpstr>CarDown</vt:lpstr>
      <vt:lpstr>DeathAdjust</vt:lpstr>
      <vt:lpstr>Hb65Month0</vt:lpstr>
      <vt:lpstr>Hb65Month1</vt:lpstr>
      <vt:lpstr>Hb65Month2</vt:lpstr>
      <vt:lpstr>HbDeathMonth0</vt:lpstr>
      <vt:lpstr>HbDeathMonth1</vt:lpstr>
      <vt:lpstr>HbDeathMonth2</vt:lpstr>
      <vt:lpstr>HbRetireDate0</vt:lpstr>
      <vt:lpstr>HbRetireDate1</vt:lpstr>
      <vt:lpstr>HbRetireDate2</vt:lpstr>
      <vt:lpstr>HbSocialS0</vt:lpstr>
      <vt:lpstr>HbSocialS1</vt:lpstr>
      <vt:lpstr>HouseBorrow</vt:lpstr>
      <vt:lpstr>HouseDown</vt:lpstr>
      <vt:lpstr>InheritAmount0</vt:lpstr>
      <vt:lpstr>InheritAmount1</vt:lpstr>
      <vt:lpstr>InheritAmount2</vt:lpstr>
      <vt:lpstr>InheritMonth0</vt:lpstr>
      <vt:lpstr>MoveDate0</vt:lpstr>
      <vt:lpstr>MoveDate1</vt:lpstr>
      <vt:lpstr>MoveDate2</vt:lpstr>
      <vt:lpstr>RateAssumptions0</vt:lpstr>
      <vt:lpstr>RateMonths0</vt:lpstr>
      <vt:lpstr>RetireAdjust</vt:lpstr>
      <vt:lpstr>SalaryHistory0</vt:lpstr>
      <vt:lpstr>StartDate0</vt:lpstr>
      <vt:lpstr>StartDate1</vt:lpstr>
      <vt:lpstr>StartDate2</vt:lpstr>
      <vt:lpstr>Wf65Month0</vt:lpstr>
      <vt:lpstr>Wf65Month1</vt:lpstr>
      <vt:lpstr>WfDeathMonth0</vt:lpstr>
      <vt:lpstr>WfDeathMonth1</vt:lpstr>
      <vt:lpstr>WfDeathMonth2</vt:lpstr>
      <vt:lpstr>WfRetireDate0</vt:lpstr>
      <vt:lpstr>WfRetireDate1</vt:lpstr>
      <vt:lpstr>WfRetireDate2</vt:lpstr>
      <vt:lpstr>WfSocialS0</vt:lpstr>
      <vt:lpstr>WfSocialS1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2015-10-19T19:54:44Z</dcterms:created>
  <dcterms:modified xsi:type="dcterms:W3CDTF">2016-01-10T19:35:09Z</dcterms:modified>
</cp:coreProperties>
</file>