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bab9f44457cdee79/Documents/Sravya Data Science/Assignments/Week 6-10/"/>
    </mc:Choice>
  </mc:AlternateContent>
  <xr:revisionPtr revIDLastSave="0" documentId="8_{DBB2E53F-FB6C-4D65-B4C9-9D43E0162CB0}" xr6:coauthVersionLast="47" xr6:coauthVersionMax="47" xr10:uidLastSave="{00000000-0000-0000-0000-000000000000}"/>
  <bookViews>
    <workbookView xWindow="-110" yWindow="-110" windowWidth="19420" windowHeight="13020" activeTab="2" xr2:uid="{C44C2389-5765-46AD-A1CB-106503881BB6}"/>
  </bookViews>
  <sheets>
    <sheet name="Assignment_Data7 to 10" sheetId="1" r:id="rId1"/>
    <sheet name="Solutions of Data 7 to 10" sheetId="2" r:id="rId2"/>
    <sheet name="Summary Statistics of every Col" sheetId="3" r:id="rId3"/>
    <sheet name="Pivot Tables" sheetId="4" r:id="rId4"/>
  </sheets>
  <definedNames>
    <definedName name="Slicer_Age_Group">#N/A</definedName>
    <definedName name="Slicer_Satisfaction_Score">#N/A</definedName>
    <definedName name="solver_eng" localSheetId="1" hidden="1">1</definedName>
    <definedName name="solver_neg" localSheetId="1" hidden="1">1</definedName>
    <definedName name="solver_num" localSheetId="1" hidden="1">0</definedName>
    <definedName name="solver_opt" localSheetId="1" hidden="1">'Solutions of Data 7 to 10'!#REF!</definedName>
    <definedName name="solver_typ" localSheetId="1" hidden="1">1</definedName>
    <definedName name="solver_val" localSheetId="1" hidden="1">0</definedName>
    <definedName name="solver_ver" localSheetId="1" hidden="1">3</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6" i="2" l="1"/>
  <c r="S45" i="2"/>
  <c r="S33" i="2"/>
  <c r="R33" i="2"/>
  <c r="K12" i="2"/>
  <c r="K10" i="2"/>
  <c r="K11"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44" i="2"/>
  <c r="P83" i="2" s="1"/>
  <c r="K47" i="2"/>
  <c r="K46" i="2"/>
  <c r="K45" i="2"/>
  <c r="K20" i="2"/>
  <c r="S34" i="2"/>
  <c r="R34" i="2"/>
  <c r="K27" i="2"/>
  <c r="K26" i="2"/>
  <c r="K25" i="2"/>
  <c r="K18" i="2"/>
  <c r="P107" i="2" l="1"/>
  <c r="P115" i="2"/>
  <c r="P99" i="2"/>
  <c r="P91" i="2"/>
  <c r="P45" i="2"/>
  <c r="P139" i="2"/>
  <c r="P75" i="2"/>
  <c r="P131" i="2"/>
  <c r="P67" i="2"/>
  <c r="P123" i="2"/>
  <c r="P59" i="2"/>
  <c r="P140" i="2"/>
  <c r="P132" i="2"/>
  <c r="P124" i="2"/>
  <c r="P116" i="2"/>
  <c r="P108" i="2"/>
  <c r="P100" i="2"/>
  <c r="P92" i="2"/>
  <c r="P84" i="2"/>
  <c r="P76" i="2"/>
  <c r="P68" i="2"/>
  <c r="P60" i="2"/>
  <c r="P52" i="2"/>
  <c r="P51" i="2"/>
  <c r="P138" i="2"/>
  <c r="P130" i="2"/>
  <c r="P122" i="2"/>
  <c r="P114" i="2"/>
  <c r="P106" i="2"/>
  <c r="P98" i="2"/>
  <c r="P90" i="2"/>
  <c r="P82" i="2"/>
  <c r="P74" i="2"/>
  <c r="P66" i="2"/>
  <c r="P58" i="2"/>
  <c r="P50" i="2"/>
  <c r="P137" i="2"/>
  <c r="P129" i="2"/>
  <c r="P121" i="2"/>
  <c r="P113" i="2"/>
  <c r="P105" i="2"/>
  <c r="P97" i="2"/>
  <c r="P89" i="2"/>
  <c r="P81" i="2"/>
  <c r="P73" i="2"/>
  <c r="P65" i="2"/>
  <c r="P57" i="2"/>
  <c r="P49" i="2"/>
  <c r="P48" i="2"/>
  <c r="P128" i="2"/>
  <c r="P56" i="2"/>
  <c r="P143" i="2"/>
  <c r="P135" i="2"/>
  <c r="P127" i="2"/>
  <c r="P119" i="2"/>
  <c r="P111" i="2"/>
  <c r="P103" i="2"/>
  <c r="P95" i="2"/>
  <c r="P87" i="2"/>
  <c r="P79" i="2"/>
  <c r="P71" i="2"/>
  <c r="P63" i="2"/>
  <c r="P55" i="2"/>
  <c r="P47" i="2"/>
  <c r="P136" i="2"/>
  <c r="P120" i="2"/>
  <c r="P104" i="2"/>
  <c r="P80" i="2"/>
  <c r="P64" i="2"/>
  <c r="P142" i="2"/>
  <c r="P134" i="2"/>
  <c r="P126" i="2"/>
  <c r="P118" i="2"/>
  <c r="P110" i="2"/>
  <c r="P102" i="2"/>
  <c r="P94" i="2"/>
  <c r="P86" i="2"/>
  <c r="P78" i="2"/>
  <c r="P70" i="2"/>
  <c r="P62" i="2"/>
  <c r="P54" i="2"/>
  <c r="P46" i="2"/>
  <c r="P44" i="2"/>
  <c r="P112" i="2"/>
  <c r="P96" i="2"/>
  <c r="P88" i="2"/>
  <c r="P72" i="2"/>
  <c r="P141" i="2"/>
  <c r="P133" i="2"/>
  <c r="P125" i="2"/>
  <c r="P117" i="2"/>
  <c r="P109" i="2"/>
  <c r="P101" i="2"/>
  <c r="P93" i="2"/>
  <c r="P85" i="2"/>
  <c r="P77" i="2"/>
  <c r="P69" i="2"/>
  <c r="P61" i="2"/>
  <c r="P53" i="2"/>
  <c r="K28" i="2"/>
  <c r="K17" i="2" l="1"/>
  <c r="K16" i="2"/>
  <c r="K15" i="2"/>
  <c r="K14" i="2"/>
  <c r="K13" i="2"/>
  <c r="K19" i="2" s="1"/>
</calcChain>
</file>

<file path=xl/sharedStrings.xml><?xml version="1.0" encoding="utf-8"?>
<sst xmlns="http://schemas.openxmlformats.org/spreadsheetml/2006/main" count="648" uniqueCount="94">
  <si>
    <t>Age</t>
  </si>
  <si>
    <t>Salary</t>
  </si>
  <si>
    <t>Purchase_Count</t>
  </si>
  <si>
    <t>Satisfaction_Score</t>
  </si>
  <si>
    <t>Visit_Frequency</t>
  </si>
  <si>
    <t>Mean of Age</t>
  </si>
  <si>
    <t>Median of Age</t>
  </si>
  <si>
    <t>Mode of Age</t>
  </si>
  <si>
    <t>Variance of 'Salary'</t>
  </si>
  <si>
    <t>Mean</t>
  </si>
  <si>
    <t>Standard Error</t>
  </si>
  <si>
    <t>Median</t>
  </si>
  <si>
    <t>Mode</t>
  </si>
  <si>
    <t>Standard Deviation</t>
  </si>
  <si>
    <t>Sample Variance</t>
  </si>
  <si>
    <t>Kurtosis</t>
  </si>
  <si>
    <t>Skewness</t>
  </si>
  <si>
    <t>Range</t>
  </si>
  <si>
    <t>Minimum</t>
  </si>
  <si>
    <t>Maximum</t>
  </si>
  <si>
    <t>Sum</t>
  </si>
  <si>
    <t>Count</t>
  </si>
  <si>
    <t>QUESTIONS</t>
  </si>
  <si>
    <t>ANSWERS</t>
  </si>
  <si>
    <t>Confidence Level(25.0%)</t>
  </si>
  <si>
    <t>Bin</t>
  </si>
  <si>
    <t>More</t>
  </si>
  <si>
    <t>Frequency</t>
  </si>
  <si>
    <t>Largest(1)</t>
  </si>
  <si>
    <t>Smallest(1)</t>
  </si>
  <si>
    <t>Confidence Level(50.0%)</t>
  </si>
  <si>
    <t>Confidence Level(75.0%)</t>
  </si>
  <si>
    <t>Confidence Level(95.0%)</t>
  </si>
  <si>
    <t>SUMMARY STATISTICS FOR EVERY COLUMN (25%)</t>
  </si>
  <si>
    <t>SUMMARY STATISTICS FOR EVERY COLUMN (75%)</t>
  </si>
  <si>
    <t>SUMMARY STATISTICS FOR EVERY COLUMN (50%)</t>
  </si>
  <si>
    <t>SUMMARY STATISTICS FOR EVERY COLUMN (MAX%)</t>
  </si>
  <si>
    <t>Histogram table for Visit Frequency</t>
  </si>
  <si>
    <t>Mean of Salary</t>
  </si>
  <si>
    <t>InterQuatile Range(IQR) for Purchase Count</t>
  </si>
  <si>
    <t>IQR 1</t>
  </si>
  <si>
    <t>IQR 2</t>
  </si>
  <si>
    <t>IQR 3</t>
  </si>
  <si>
    <t>IQR</t>
  </si>
  <si>
    <t>CORRELATION MATRIX FOR ENTIRE DATASET</t>
  </si>
  <si>
    <t>MINIMUM AND MAXIMUM RANGE OF AGE AND SALARY</t>
  </si>
  <si>
    <t>Coefficient of variation for 'Salary</t>
  </si>
  <si>
    <t>Correlation between 'Salary' and 'Satisfaction_Score'</t>
  </si>
  <si>
    <t>Kurtosis of 'Purchase_Count'</t>
  </si>
  <si>
    <t>Skewness of 'Purchase_Count'</t>
  </si>
  <si>
    <t>Standard deviation of 'Salary'</t>
  </si>
  <si>
    <t>Covariance between 'Salary' and 'Visit_Frequency'</t>
  </si>
  <si>
    <t>25th Percentile</t>
  </si>
  <si>
    <t>75th Percentile</t>
  </si>
  <si>
    <t>50th Percentile</t>
  </si>
  <si>
    <t>PERCENTILES</t>
  </si>
  <si>
    <t>PURCHASE COUNT</t>
  </si>
  <si>
    <t>PERCENTILES OF PURCHASE COUNT</t>
  </si>
  <si>
    <t>Z Scores of Satisfaction Scores</t>
  </si>
  <si>
    <t>Z-Score</t>
  </si>
  <si>
    <t>(All)</t>
  </si>
  <si>
    <t>Grand Total</t>
  </si>
  <si>
    <t>Average of Salary</t>
  </si>
  <si>
    <t>Average Salary by Age groups</t>
  </si>
  <si>
    <t>Sum of Purchase_Count</t>
  </si>
  <si>
    <t>Sum the Purchase_Count for each Satisfaction_Score value</t>
  </si>
  <si>
    <t>Max of Salary</t>
  </si>
  <si>
    <t>Min of Salary</t>
  </si>
  <si>
    <t>18-25</t>
  </si>
  <si>
    <t>26-30</t>
  </si>
  <si>
    <t>30-40</t>
  </si>
  <si>
    <t>41-50</t>
  </si>
  <si>
    <t>51-60</t>
  </si>
  <si>
    <t>61-70</t>
  </si>
  <si>
    <t>Age Group</t>
  </si>
  <si>
    <t>Minimum, Maximum, and Average Salary per Age group</t>
  </si>
  <si>
    <t>Salary Range</t>
  </si>
  <si>
    <t>20K-30K</t>
  </si>
  <si>
    <t>30K-40K</t>
  </si>
  <si>
    <t>40K-50K</t>
  </si>
  <si>
    <t>50K-60K</t>
  </si>
  <si>
    <t>61K-70K</t>
  </si>
  <si>
    <t>71K-80K</t>
  </si>
  <si>
    <t>81K-90K</t>
  </si>
  <si>
    <t>91K-1L</t>
  </si>
  <si>
    <t>1L-2L</t>
  </si>
  <si>
    <t>Count of Purchase_Count</t>
  </si>
  <si>
    <t>Total Purchase_Count for each distinct Salary range</t>
  </si>
  <si>
    <t>SKEWNESS OF SALARY</t>
  </si>
  <si>
    <t>KURTOSIS OF SALARY</t>
  </si>
  <si>
    <t>Distribution:</t>
  </si>
  <si>
    <t>The Distribution seems like it is Normal to Negative Distribution</t>
  </si>
  <si>
    <t>DISTRIBUTION OF SALARY BASED ON SKEW AND KURT</t>
  </si>
  <si>
    <t>Confidence Level(95,0%)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</si>
</sst>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0.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sz val="8"/>
      <name val="Calibri"/>
      <family val="2"/>
      <scheme val="minor"/>
    </font>
    <font>
      <b/>
      <i/>
      <sz val="12"/>
      <color theme="1"/>
      <name val="Calibri"/>
      <family val="2"/>
      <scheme val="minor"/>
    </font>
    <font>
      <b/>
      <sz val="20"/>
      <color theme="1"/>
      <name val="Calibri"/>
      <family val="2"/>
      <scheme val="minor"/>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7" tint="-0.249977111117893"/>
        <bgColor indexed="64"/>
      </patternFill>
    </fill>
    <fill>
      <patternFill patternType="solid">
        <fgColor theme="8"/>
        <bgColor indexed="64"/>
      </patternFill>
    </fill>
    <fill>
      <patternFill patternType="solid">
        <fgColor theme="9"/>
        <bgColor indexed="64"/>
      </patternFill>
    </fill>
    <fill>
      <patternFill patternType="solid">
        <fgColor theme="0"/>
        <bgColor indexed="64"/>
      </patternFill>
    </fill>
    <fill>
      <patternFill patternType="solid">
        <fgColor theme="6" tint="0.79998168889431442"/>
        <bgColor indexed="64"/>
      </patternFill>
    </fill>
    <fill>
      <patternFill patternType="solid">
        <fgColor rgb="FFFFCE3C"/>
        <bgColor indexed="64"/>
      </patternFill>
    </fill>
    <fill>
      <patternFill patternType="solid">
        <fgColor rgb="FFF6C3FF"/>
        <bgColor indexed="64"/>
      </patternFill>
    </fill>
    <fill>
      <patternFill patternType="solid">
        <fgColor theme="8" tint="0.39997558519241921"/>
        <bgColor indexed="64"/>
      </patternFill>
    </fill>
    <fill>
      <patternFill patternType="solid">
        <fgColor rgb="FFFFFF00"/>
        <bgColor indexed="64"/>
      </patternFill>
    </fill>
    <fill>
      <patternFill patternType="solid">
        <fgColor rgb="FFA3DBFF"/>
        <bgColor indexed="64"/>
      </patternFill>
    </fill>
    <fill>
      <patternFill patternType="solid">
        <fgColor rgb="FFD4D4D4"/>
        <bgColor indexed="64"/>
      </patternFill>
    </fill>
    <fill>
      <patternFill patternType="solid">
        <fgColor theme="0" tint="-0.499984740745262"/>
        <bgColor indexed="64"/>
      </patternFill>
    </fill>
    <fill>
      <patternFill patternType="solid">
        <fgColor rgb="FFC189F7"/>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66FF"/>
        <bgColor indexed="64"/>
      </patternFill>
    </fill>
    <fill>
      <patternFill patternType="solid">
        <fgColor theme="5"/>
        <bgColor indexed="64"/>
      </patternFill>
    </fill>
    <fill>
      <patternFill patternType="solid">
        <fgColor rgb="FFFF7474"/>
        <bgColor indexed="64"/>
      </patternFill>
    </fill>
    <fill>
      <patternFill patternType="solid">
        <fgColor theme="5" tint="-0.249977111117893"/>
        <bgColor indexed="64"/>
      </patternFill>
    </fill>
    <fill>
      <patternFill patternType="solid">
        <fgColor theme="9" tint="-0.249977111117893"/>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6">
    <xf numFmtId="0" fontId="0" fillId="0" borderId="0" xfId="0"/>
    <xf numFmtId="164" fontId="0" fillId="0" borderId="0" xfId="0" applyNumberFormat="1"/>
    <xf numFmtId="0" fontId="0" fillId="0" borderId="10" xfId="0" applyBorder="1"/>
    <xf numFmtId="0" fontId="18" fillId="0" borderId="11" xfId="0" applyFont="1" applyBorder="1" applyAlignment="1">
      <alignment horizontal="center"/>
    </xf>
    <xf numFmtId="0" fontId="0" fillId="0" borderId="12" xfId="0" applyBorder="1"/>
    <xf numFmtId="1" fontId="0" fillId="0" borderId="12" xfId="0" applyNumberFormat="1" applyBorder="1"/>
    <xf numFmtId="165" fontId="0" fillId="0" borderId="12" xfId="0" applyNumberFormat="1" applyBorder="1"/>
    <xf numFmtId="2" fontId="0" fillId="0" borderId="12" xfId="0" applyNumberFormat="1" applyBorder="1"/>
    <xf numFmtId="0" fontId="21" fillId="33" borderId="0" xfId="0" applyFont="1" applyFill="1"/>
    <xf numFmtId="0" fontId="0" fillId="33" borderId="0" xfId="0" applyFill="1"/>
    <xf numFmtId="0" fontId="21" fillId="34" borderId="0" xfId="0" applyFont="1" applyFill="1"/>
    <xf numFmtId="0" fontId="0" fillId="34" borderId="0" xfId="0" applyFill="1"/>
    <xf numFmtId="0" fontId="21" fillId="35" borderId="0" xfId="0" applyFont="1" applyFill="1"/>
    <xf numFmtId="0" fontId="0" fillId="35" borderId="0" xfId="0" applyFill="1"/>
    <xf numFmtId="0" fontId="21" fillId="36" borderId="0" xfId="0" applyFont="1" applyFill="1"/>
    <xf numFmtId="0" fontId="0" fillId="36" borderId="0" xfId="0" applyFill="1"/>
    <xf numFmtId="0" fontId="0" fillId="37" borderId="0" xfId="0" applyFill="1"/>
    <xf numFmtId="164" fontId="0" fillId="0" borderId="12" xfId="0" applyNumberFormat="1" applyBorder="1"/>
    <xf numFmtId="0" fontId="0" fillId="38" borderId="12" xfId="0" applyFill="1" applyBorder="1"/>
    <xf numFmtId="0" fontId="19" fillId="34" borderId="12" xfId="0" applyFont="1" applyFill="1" applyBorder="1"/>
    <xf numFmtId="0" fontId="20" fillId="34" borderId="12" xfId="0" applyFont="1" applyFill="1" applyBorder="1"/>
    <xf numFmtId="43" fontId="0" fillId="0" borderId="12" xfId="1" applyFont="1" applyBorder="1"/>
    <xf numFmtId="0" fontId="0" fillId="39" borderId="12" xfId="0" applyFill="1" applyBorder="1"/>
    <xf numFmtId="0" fontId="19" fillId="40" borderId="12" xfId="0" applyFont="1" applyFill="1" applyBorder="1"/>
    <xf numFmtId="0" fontId="0" fillId="40" borderId="12" xfId="0" applyFill="1" applyBorder="1"/>
    <xf numFmtId="0" fontId="21" fillId="43" borderId="0" xfId="0" applyFont="1" applyFill="1"/>
    <xf numFmtId="0" fontId="0" fillId="43" borderId="0" xfId="0" applyFill="1"/>
    <xf numFmtId="0" fontId="23" fillId="40" borderId="12" xfId="0" applyFont="1" applyFill="1" applyBorder="1"/>
    <xf numFmtId="0" fontId="16" fillId="33" borderId="12" xfId="0" applyFont="1" applyFill="1" applyBorder="1"/>
    <xf numFmtId="0" fontId="16" fillId="36" borderId="12" xfId="0" applyFont="1" applyFill="1" applyBorder="1"/>
    <xf numFmtId="0" fontId="24" fillId="44" borderId="12" xfId="0" applyFont="1" applyFill="1" applyBorder="1"/>
    <xf numFmtId="0" fontId="0" fillId="44" borderId="12" xfId="0" applyFill="1" applyBorder="1"/>
    <xf numFmtId="0" fontId="0" fillId="45" borderId="12" xfId="0" applyFill="1" applyBorder="1"/>
    <xf numFmtId="0" fontId="24" fillId="46" borderId="12" xfId="0" applyFont="1" applyFill="1" applyBorder="1"/>
    <xf numFmtId="0" fontId="0" fillId="46" borderId="12" xfId="0" applyFill="1" applyBorder="1"/>
    <xf numFmtId="0" fontId="0" fillId="0" borderId="13" xfId="0" applyBorder="1"/>
    <xf numFmtId="0" fontId="0" fillId="0" borderId="14" xfId="0" applyBorder="1"/>
    <xf numFmtId="0" fontId="0" fillId="0" borderId="18" xfId="0" applyBorder="1"/>
    <xf numFmtId="0" fontId="0" fillId="0" borderId="19" xfId="0" applyBorder="1"/>
    <xf numFmtId="0" fontId="0" fillId="0" borderId="20" xfId="0" applyBorder="1"/>
    <xf numFmtId="0" fontId="0" fillId="47" borderId="15" xfId="0" applyFill="1" applyBorder="1"/>
    <xf numFmtId="0" fontId="0" fillId="48" borderId="16" xfId="0" applyFill="1" applyBorder="1"/>
    <xf numFmtId="0" fontId="0" fillId="35" borderId="16" xfId="0" applyFill="1" applyBorder="1"/>
    <xf numFmtId="0" fontId="0" fillId="49" borderId="17" xfId="0" applyFill="1" applyBorder="1"/>
    <xf numFmtId="0" fontId="0" fillId="0" borderId="0" xfId="0" pivotButton="1"/>
    <xf numFmtId="0" fontId="0" fillId="0" borderId="0" xfId="0" applyAlignment="1">
      <alignment horizontal="left"/>
    </xf>
    <xf numFmtId="0" fontId="19" fillId="36" borderId="12" xfId="0" applyFont="1" applyFill="1" applyBorder="1"/>
    <xf numFmtId="0" fontId="0" fillId="37" borderId="12" xfId="0" applyFill="1" applyBorder="1"/>
    <xf numFmtId="0" fontId="0" fillId="37" borderId="14" xfId="0" applyFill="1" applyBorder="1"/>
    <xf numFmtId="0" fontId="19" fillId="50" borderId="0" xfId="0" applyFont="1" applyFill="1"/>
    <xf numFmtId="0" fontId="0" fillId="50" borderId="0" xfId="0" applyFill="1"/>
    <xf numFmtId="0" fontId="0" fillId="50" borderId="12" xfId="0" applyFill="1" applyBorder="1"/>
    <xf numFmtId="0" fontId="21" fillId="51" borderId="0" xfId="0" applyFont="1" applyFill="1"/>
    <xf numFmtId="0" fontId="0" fillId="51" borderId="0" xfId="0" applyFill="1"/>
    <xf numFmtId="0" fontId="21" fillId="34" borderId="0" xfId="0" applyFont="1" applyFill="1" applyAlignment="1">
      <alignment vertical="center"/>
    </xf>
    <xf numFmtId="0" fontId="0" fillId="34" borderId="0" xfId="0" applyFill="1" applyAlignment="1">
      <alignment vertical="center"/>
    </xf>
    <xf numFmtId="0" fontId="21" fillId="42" borderId="12" xfId="0" applyFont="1" applyFill="1" applyBorder="1"/>
    <xf numFmtId="0" fontId="18" fillId="0" borderId="12" xfId="0" applyFont="1" applyBorder="1" applyAlignment="1">
      <alignment horizontal="center"/>
    </xf>
    <xf numFmtId="0" fontId="0" fillId="41" borderId="12" xfId="0" applyFill="1" applyBorder="1"/>
    <xf numFmtId="0" fontId="16" fillId="52" borderId="12" xfId="0" applyFont="1" applyFill="1" applyBorder="1"/>
    <xf numFmtId="0" fontId="0" fillId="52" borderId="12" xfId="0" applyFill="1" applyBorder="1"/>
    <xf numFmtId="0" fontId="0" fillId="53" borderId="12" xfId="0" applyFill="1" applyBorder="1"/>
    <xf numFmtId="0" fontId="16" fillId="53" borderId="12" xfId="0" applyFont="1" applyFill="1" applyBorder="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8">
    <dxf>
      <font>
        <color rgb="FF9C0006"/>
      </font>
      <fill>
        <patternFill>
          <bgColor rgb="FFFFC7CE"/>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colors>
    <mruColors>
      <color rgb="FFFF66FF"/>
      <color rgb="FF66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Histogram Graph of Visit Frequency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'Solutions of Data 7 to 10'!$N$11</c:f>
              <c:strCache>
                <c:ptCount val="1"/>
                <c:pt idx="0">
                  <c:v>Frequency</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errBars>
            <c:errDir val="y"/>
            <c:errBarType val="minus"/>
            <c:errValType val="percentage"/>
            <c:noEndCap val="1"/>
            <c:val val="100"/>
            <c:spPr>
              <a:noFill/>
              <a:ln w="9525">
                <a:solidFill>
                  <a:schemeClr val="lt1">
                    <a:lumMod val="50000"/>
                  </a:schemeClr>
                </a:solidFill>
                <a:round/>
              </a:ln>
              <a:effectLst/>
            </c:spPr>
          </c:errBars>
          <c:errBars>
            <c:errDir val="x"/>
            <c:errBarType val="both"/>
            <c:errValType val="fixedVal"/>
            <c:noEndCap val="0"/>
            <c:val val="0.1"/>
            <c:spPr>
              <a:noFill/>
              <a:ln w="9525">
                <a:solidFill>
                  <a:schemeClr val="lt1">
                    <a:lumMod val="50000"/>
                  </a:schemeClr>
                </a:solidFill>
                <a:round/>
              </a:ln>
              <a:effectLst/>
            </c:spPr>
          </c:errBars>
          <c:xVal>
            <c:strRef>
              <c:f>'Solutions of Data 7 to 10'!$M$12:$M$22</c:f>
              <c:strCache>
                <c:ptCount val="11"/>
                <c:pt idx="0">
                  <c:v>1</c:v>
                </c:pt>
                <c:pt idx="1">
                  <c:v>2,8</c:v>
                </c:pt>
                <c:pt idx="2">
                  <c:v>4,6</c:v>
                </c:pt>
                <c:pt idx="3">
                  <c:v>6,4</c:v>
                </c:pt>
                <c:pt idx="4">
                  <c:v>8,2</c:v>
                </c:pt>
                <c:pt idx="5">
                  <c:v>10</c:v>
                </c:pt>
                <c:pt idx="6">
                  <c:v>11,8</c:v>
                </c:pt>
                <c:pt idx="7">
                  <c:v>13,6</c:v>
                </c:pt>
                <c:pt idx="8">
                  <c:v>15,4</c:v>
                </c:pt>
                <c:pt idx="9">
                  <c:v>17,2</c:v>
                </c:pt>
                <c:pt idx="10">
                  <c:v>More</c:v>
                </c:pt>
              </c:strCache>
            </c:strRef>
          </c:xVal>
          <c:yVal>
            <c:numRef>
              <c:f>'Solutions of Data 7 to 10'!$N$12:$N$22</c:f>
              <c:numCache>
                <c:formatCode>General</c:formatCode>
                <c:ptCount val="11"/>
                <c:pt idx="0">
                  <c:v>6</c:v>
                </c:pt>
                <c:pt idx="1">
                  <c:v>4</c:v>
                </c:pt>
                <c:pt idx="2">
                  <c:v>15</c:v>
                </c:pt>
                <c:pt idx="3">
                  <c:v>10</c:v>
                </c:pt>
                <c:pt idx="4">
                  <c:v>7</c:v>
                </c:pt>
                <c:pt idx="5">
                  <c:v>10</c:v>
                </c:pt>
                <c:pt idx="6">
                  <c:v>3</c:v>
                </c:pt>
                <c:pt idx="7">
                  <c:v>14</c:v>
                </c:pt>
                <c:pt idx="8">
                  <c:v>4</c:v>
                </c:pt>
                <c:pt idx="9">
                  <c:v>16</c:v>
                </c:pt>
                <c:pt idx="10">
                  <c:v>11</c:v>
                </c:pt>
              </c:numCache>
            </c:numRef>
          </c:yVal>
          <c:smooth val="1"/>
          <c:extLst>
            <c:ext xmlns:c16="http://schemas.microsoft.com/office/drawing/2014/chart" uri="{C3380CC4-5D6E-409C-BE32-E72D297353CC}">
              <c16:uniqueId val="{00000000-60E3-4C8E-A0FA-23F89F31CF59}"/>
            </c:ext>
          </c:extLst>
        </c:ser>
        <c:dLbls>
          <c:showLegendKey val="0"/>
          <c:showVal val="0"/>
          <c:showCatName val="0"/>
          <c:showSerName val="0"/>
          <c:showPercent val="0"/>
          <c:showBubbleSize val="0"/>
        </c:dLbls>
        <c:axId val="339896319"/>
        <c:axId val="339897279"/>
      </c:scatterChart>
      <c:valAx>
        <c:axId val="339896319"/>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9897279"/>
        <c:crosses val="autoZero"/>
        <c:crossBetween val="midCat"/>
      </c:valAx>
      <c:valAx>
        <c:axId val="339897279"/>
        <c:scaling>
          <c:orientation val="minMax"/>
          <c:max val="19"/>
          <c:min val="1"/>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989631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182880</xdr:colOff>
      <xdr:row>9</xdr:row>
      <xdr:rowOff>3810</xdr:rowOff>
    </xdr:from>
    <xdr:to>
      <xdr:col>17</xdr:col>
      <xdr:colOff>365760</xdr:colOff>
      <xdr:row>23</xdr:row>
      <xdr:rowOff>171450</xdr:rowOff>
    </xdr:to>
    <xdr:graphicFrame macro="">
      <xdr:nvGraphicFramePr>
        <xdr:cNvPr id="7" name="Chart 6">
          <a:extLst>
            <a:ext uri="{FF2B5EF4-FFF2-40B4-BE49-F238E27FC236}">
              <a16:creationId xmlns:a16="http://schemas.microsoft.com/office/drawing/2014/main" id="{0ED1694C-DC6D-BB1D-E3B2-ACE8B8D58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7620</xdr:colOff>
      <xdr:row>1</xdr:row>
      <xdr:rowOff>0</xdr:rowOff>
    </xdr:from>
    <xdr:to>
      <xdr:col>12</xdr:col>
      <xdr:colOff>624840</xdr:colOff>
      <xdr:row>14</xdr:row>
      <xdr:rowOff>43815</xdr:rowOff>
    </xdr:to>
    <mc:AlternateContent xmlns:mc="http://schemas.openxmlformats.org/markup-compatibility/2006" xmlns:a14="http://schemas.microsoft.com/office/drawing/2010/main">
      <mc:Choice Requires="a14">
        <xdr:graphicFrame macro="">
          <xdr:nvGraphicFramePr>
            <xdr:cNvPr id="3" name="Satisfaction_Score">
              <a:extLst>
                <a:ext uri="{FF2B5EF4-FFF2-40B4-BE49-F238E27FC236}">
                  <a16:creationId xmlns:a16="http://schemas.microsoft.com/office/drawing/2014/main" id="{F4B1EECC-E7E2-E7C3-C76F-BCC209B65B4E}"/>
                </a:ext>
              </a:extLst>
            </xdr:cNvPr>
            <xdr:cNvGraphicFramePr/>
          </xdr:nvGraphicFramePr>
          <xdr:xfrm>
            <a:off x="0" y="0"/>
            <a:ext cx="0" cy="0"/>
          </xdr:xfrm>
          <a:graphic>
            <a:graphicData uri="http://schemas.microsoft.com/office/drawing/2010/slicer">
              <sle:slicer xmlns:sle="http://schemas.microsoft.com/office/drawing/2010/slicer" name="Satisfaction_Score"/>
            </a:graphicData>
          </a:graphic>
        </xdr:graphicFrame>
      </mc:Choice>
      <mc:Fallback xmlns="">
        <xdr:sp macro="" textlink="">
          <xdr:nvSpPr>
            <xdr:cNvPr id="0" name=""/>
            <xdr:cNvSpPr>
              <a:spLocks noTextEdit="1"/>
            </xdr:cNvSpPr>
          </xdr:nvSpPr>
          <xdr:spPr>
            <a:xfrm>
              <a:off x="9646920" y="228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1</xdr:row>
      <xdr:rowOff>190500</xdr:rowOff>
    </xdr:from>
    <xdr:to>
      <xdr:col>3</xdr:col>
      <xdr:colOff>160020</xdr:colOff>
      <xdr:row>15</xdr:row>
      <xdr:rowOff>51435</xdr:rowOff>
    </xdr:to>
    <mc:AlternateContent xmlns:mc="http://schemas.openxmlformats.org/markup-compatibility/2006" xmlns:a14="http://schemas.microsoft.com/office/drawing/2010/main">
      <mc:Choice Requires="a14">
        <xdr:graphicFrame macro="">
          <xdr:nvGraphicFramePr>
            <xdr:cNvPr id="4" name="Age Group">
              <a:extLst>
                <a:ext uri="{FF2B5EF4-FFF2-40B4-BE49-F238E27FC236}">
                  <a16:creationId xmlns:a16="http://schemas.microsoft.com/office/drawing/2014/main" id="{5C0430DF-836C-B9F9-C0B9-6BFD9E1B4F8F}"/>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09728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RSHIKA" refreshedDate="45893.709906249998" createdVersion="8" refreshedVersion="8" minRefreshableVersion="3" recordCount="100" xr:uid="{1A1847B4-AC5A-4644-B763-68ED9AAEFC6E}">
  <cacheSource type="worksheet">
    <worksheetSource name="Table1[[Purchase_Count]:[Satisfaction_Score]]"/>
  </cacheSource>
  <cacheFields count="2">
    <cacheField name="Purchase_Count" numFmtId="0">
      <sharedItems containsSemiMixedTypes="0" containsString="0" containsNumber="1" containsInteger="1" minValue="1" maxValue="49"/>
    </cacheField>
    <cacheField name="Satisfaction_Score" numFmtId="0">
      <sharedItems containsSemiMixedTypes="0" containsString="0" containsNumber="1" minValue="1.0618264661154599" maxValue="4.9602154004170496" count="100">
        <n v="1.9759585735163301"/>
        <n v="4.8920422190097801"/>
        <n v="2.5723908986670398"/>
        <n v="4.5681862207084496"/>
        <n v="3.5245545039890498"/>
        <n v="4.1792452141665901"/>
        <n v="3.01054837242076"/>
        <n v="3.3076155385054302"/>
        <n v="2.9700707752754498"/>
        <n v="1.78097195119217"/>
        <n v="3.88980846104602"/>
        <n v="2.1230894497634201"/>
        <n v="1.09726386572581"/>
        <n v="3.5818891836286699"/>
        <n v="1.70844271762819"/>
        <n v="4.7618343374116501"/>
        <n v="4.8157143080103397"/>
        <n v="4.6594575608817896"/>
        <n v="2.48063480102177"/>
        <n v="1.0618264661154599"/>
        <n v="4.7132742503509002"/>
        <n v="2.7127365932692502"/>
        <n v="4.8666192761746698"/>
        <n v="4.8544799083570096"/>
        <n v="4.4120378218694398"/>
        <n v="2.1777955682783401"/>
        <n v="2.5403909144077002"/>
        <n v="4.4045466860674196"/>
        <n v="2.2676880206251102"/>
        <n v="1.67797098674437"/>
        <n v="3.2272050498334002"/>
        <n v="4.7446190966431203"/>
        <n v="3.7841191866998898"/>
        <n v="3.2802446803574599"/>
        <n v="1.3887059750830699"/>
        <n v="3.4600289067966701"/>
        <n v="4.9602154004170496"/>
        <n v="1.5603360609460899"/>
        <n v="3.0733186094549398"/>
        <n v="4.5094922877118204"/>
        <n v="3.9630744710168102"/>
        <n v="3.7880629639810701"/>
        <n v="3.80993633594843"/>
        <n v="2.4379646048790198"/>
        <n v="2.1743673770579699"/>
        <n v="4.23744462191405"/>
        <n v="4.2404535787167204"/>
        <n v="4.4682892743204103"/>
        <n v="4.6529622102258799"/>
        <n v="3.0453695954437499"/>
        <n v="3.00606517874879"/>
        <n v="4.1931807158670997"/>
        <n v="3.5998557231110602"/>
        <n v="3.8078675090308098"/>
        <n v="4.1831706777443998"/>
        <n v="4.5600213672702603"/>
        <n v="2.3519806274061401"/>
        <n v="2.5023318105597698"/>
        <n v="1.37592775936347"/>
        <n v="3.3131205639846901"/>
        <n v="1.1437690951869599"/>
        <n v="2.8623920725298402"/>
        <n v="3.1705785388302998"/>
        <n v="2.1461650085131301"/>
        <n v="3.3633330422760399"/>
        <n v="1.1220009997561899"/>
        <n v="1.1493927549968499"/>
        <n v="4.2904022426386303"/>
        <n v="2.4407625656450498"/>
        <n v="1.50824205060753"/>
        <n v="3.0889730402192099"/>
        <n v="4.0799742123944398"/>
        <n v="1.86328410998737"/>
        <n v="3.4915619032760001"/>
        <n v="1.34138985997507"/>
        <n v="1.2067268846744299"/>
        <n v="3.1254185262725902"/>
        <n v="3.1625404864404199"/>
        <n v="3.54971960599282"/>
        <n v="3.90436533489064"/>
        <n v="4.90340831785013"/>
        <n v="3.0652013932047799"/>
        <n v="2.2918258917649799"/>
        <n v="4.1807447790748098"/>
        <n v="2.0833290050482902"/>
        <n v="2.75588568282254"/>
        <n v="1.3138255253690601"/>
        <n v="1.10140297366183"/>
        <n v="4.8505936587117002"/>
        <n v="4.3439204820488202"/>
        <n v="3.7838968243747901"/>
        <n v="2.6358117776570702"/>
        <n v="1.69317728028338"/>
        <n v="1.62574817068434"/>
        <n v="2.00097159265838"/>
        <n v="3.1969066588244801"/>
        <n v="3.85838369080024"/>
        <n v="3.6407895068709202"/>
        <n v="2.11973558778377"/>
        <n v="4.8194611226527702"/>
      </sharedItems>
    </cacheField>
  </cacheFields>
  <extLst>
    <ext xmlns:x14="http://schemas.microsoft.com/office/spreadsheetml/2009/9/main" uri="{725AE2AE-9491-48be-B2B4-4EB974FC3084}">
      <x14:pivotCacheDefinition pivotCacheId="20821456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RSHIKA" refreshedDate="45893.723304861109" createdVersion="8" refreshedVersion="8" minRefreshableVersion="3" recordCount="100" xr:uid="{71D2353E-5C66-45E0-AC7F-DC5C1FA4C24F}">
  <cacheSource type="worksheet">
    <worksheetSource name="Table1[[Age Group]:[Salary]]"/>
  </cacheSource>
  <cacheFields count="2">
    <cacheField name="Age Group" numFmtId="0">
      <sharedItems count="6">
        <s v="51-60"/>
        <s v="41-50"/>
        <s v="30-40"/>
        <s v="18-25"/>
        <s v="26-30"/>
        <s v="61-70"/>
      </sharedItems>
    </cacheField>
    <cacheField name="Salary" numFmtId="0">
      <sharedItems containsSemiMixedTypes="0" containsString="0" containsNumber="1" containsInteger="1" minValue="27693" maxValue="179736"/>
    </cacheField>
  </cacheFields>
  <extLst>
    <ext xmlns:x14="http://schemas.microsoft.com/office/spreadsheetml/2009/9/main" uri="{725AE2AE-9491-48be-B2B4-4EB974FC3084}">
      <x14:pivotCacheDefinition pivotCacheId="93168813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RSHIKA" refreshedDate="45893.732266666666" createdVersion="8" refreshedVersion="8" minRefreshableVersion="3" recordCount="100" xr:uid="{FE93E6C9-8EBC-4C54-A146-CAE58079C181}">
  <cacheSource type="worksheet">
    <worksheetSource name="Table1[[Purchase_Count]:[Salary Range]]"/>
  </cacheSource>
  <cacheFields count="5">
    <cacheField name="Purchase_Count" numFmtId="0">
      <sharedItems containsSemiMixedTypes="0" containsString="0" containsNumber="1" containsInteger="1" minValue="1" maxValue="49"/>
    </cacheField>
    <cacheField name="Satisfaction_Score" numFmtId="0">
      <sharedItems containsSemiMixedTypes="0" containsString="0" containsNumber="1" minValue="1.0618264661154599" maxValue="4.9602154004170496"/>
    </cacheField>
    <cacheField name="Visit_Frequency" numFmtId="0">
      <sharedItems containsSemiMixedTypes="0" containsString="0" containsNumber="1" containsInteger="1" minValue="1" maxValue="19"/>
    </cacheField>
    <cacheField name="Age" numFmtId="0">
      <sharedItems containsSemiMixedTypes="0" containsString="0" containsNumber="1" containsInteger="1" minValue="18" maxValue="64"/>
    </cacheField>
    <cacheField name="Salary Range" numFmtId="0">
      <sharedItems count="9">
        <s v="1L-2L"/>
        <s v="61K-70K"/>
        <s v="30K-40K"/>
        <s v="81K-90K"/>
        <s v="50K-60K"/>
        <s v="40K-50K"/>
        <s v="71K-80K"/>
        <s v="20K-30K"/>
        <s v="91K-1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7"/>
    <x v="0"/>
  </r>
  <r>
    <n v="38"/>
    <x v="1"/>
  </r>
  <r>
    <n v="24"/>
    <x v="2"/>
  </r>
  <r>
    <n v="5"/>
    <x v="3"/>
  </r>
  <r>
    <n v="34"/>
    <x v="4"/>
  </r>
  <r>
    <n v="6"/>
    <x v="5"/>
  </r>
  <r>
    <n v="22"/>
    <x v="6"/>
  </r>
  <r>
    <n v="11"/>
    <x v="7"/>
  </r>
  <r>
    <n v="48"/>
    <x v="8"/>
  </r>
  <r>
    <n v="16"/>
    <x v="9"/>
  </r>
  <r>
    <n v="33"/>
    <x v="10"/>
  </r>
  <r>
    <n v="9"/>
    <x v="11"/>
  </r>
  <r>
    <n v="6"/>
    <x v="12"/>
  </r>
  <r>
    <n v="16"/>
    <x v="13"/>
  </r>
  <r>
    <n v="29"/>
    <x v="14"/>
  </r>
  <r>
    <n v="3"/>
    <x v="15"/>
  </r>
  <r>
    <n v="20"/>
    <x v="16"/>
  </r>
  <r>
    <n v="36"/>
    <x v="17"/>
  </r>
  <r>
    <n v="19"/>
    <x v="18"/>
  </r>
  <r>
    <n v="26"/>
    <x v="19"/>
  </r>
  <r>
    <n v="3"/>
    <x v="20"/>
  </r>
  <r>
    <n v="19"/>
    <x v="21"/>
  </r>
  <r>
    <n v="20"/>
    <x v="22"/>
  </r>
  <r>
    <n v="32"/>
    <x v="23"/>
  </r>
  <r>
    <n v="7"/>
    <x v="24"/>
  </r>
  <r>
    <n v="41"/>
    <x v="25"/>
  </r>
  <r>
    <n v="33"/>
    <x v="26"/>
  </r>
  <r>
    <n v="40"/>
    <x v="27"/>
  </r>
  <r>
    <n v="39"/>
    <x v="28"/>
  </r>
  <r>
    <n v="18"/>
    <x v="29"/>
  </r>
  <r>
    <n v="40"/>
    <x v="30"/>
  </r>
  <r>
    <n v="1"/>
    <x v="31"/>
  </r>
  <r>
    <n v="11"/>
    <x v="32"/>
  </r>
  <r>
    <n v="28"/>
    <x v="33"/>
  </r>
  <r>
    <n v="25"/>
    <x v="34"/>
  </r>
  <r>
    <n v="23"/>
    <x v="35"/>
  </r>
  <r>
    <n v="31"/>
    <x v="36"/>
  </r>
  <r>
    <n v="30"/>
    <x v="37"/>
  </r>
  <r>
    <n v="42"/>
    <x v="38"/>
  </r>
  <r>
    <n v="35"/>
    <x v="39"/>
  </r>
  <r>
    <n v="7"/>
    <x v="40"/>
  </r>
  <r>
    <n v="16"/>
    <x v="41"/>
  </r>
  <r>
    <n v="26"/>
    <x v="42"/>
  </r>
  <r>
    <n v="48"/>
    <x v="43"/>
  </r>
  <r>
    <n v="49"/>
    <x v="44"/>
  </r>
  <r>
    <n v="2"/>
    <x v="45"/>
  </r>
  <r>
    <n v="1"/>
    <x v="46"/>
  </r>
  <r>
    <n v="48"/>
    <x v="47"/>
  </r>
  <r>
    <n v="12"/>
    <x v="48"/>
  </r>
  <r>
    <n v="5"/>
    <x v="49"/>
  </r>
  <r>
    <n v="37"/>
    <x v="50"/>
  </r>
  <r>
    <n v="32"/>
    <x v="51"/>
  </r>
  <r>
    <n v="9"/>
    <x v="52"/>
  </r>
  <r>
    <n v="41"/>
    <x v="53"/>
  </r>
  <r>
    <n v="35"/>
    <x v="54"/>
  </r>
  <r>
    <n v="19"/>
    <x v="55"/>
  </r>
  <r>
    <n v="48"/>
    <x v="56"/>
  </r>
  <r>
    <n v="16"/>
    <x v="57"/>
  </r>
  <r>
    <n v="3"/>
    <x v="58"/>
  </r>
  <r>
    <n v="20"/>
    <x v="59"/>
  </r>
  <r>
    <n v="24"/>
    <x v="60"/>
  </r>
  <r>
    <n v="33"/>
    <x v="61"/>
  </r>
  <r>
    <n v="24"/>
    <x v="62"/>
  </r>
  <r>
    <n v="11"/>
    <x v="63"/>
  </r>
  <r>
    <n v="49"/>
    <x v="64"/>
  </r>
  <r>
    <n v="8"/>
    <x v="65"/>
  </r>
  <r>
    <n v="36"/>
    <x v="66"/>
  </r>
  <r>
    <n v="38"/>
    <x v="67"/>
  </r>
  <r>
    <n v="40"/>
    <x v="68"/>
  </r>
  <r>
    <n v="20"/>
    <x v="69"/>
  </r>
  <r>
    <n v="35"/>
    <x v="70"/>
  </r>
  <r>
    <n v="48"/>
    <x v="71"/>
  </r>
  <r>
    <n v="25"/>
    <x v="72"/>
  </r>
  <r>
    <n v="35"/>
    <x v="73"/>
  </r>
  <r>
    <n v="25"/>
    <x v="74"/>
  </r>
  <r>
    <n v="29"/>
    <x v="75"/>
  </r>
  <r>
    <n v="18"/>
    <x v="76"/>
  </r>
  <r>
    <n v="46"/>
    <x v="77"/>
  </r>
  <r>
    <n v="18"/>
    <x v="78"/>
  </r>
  <r>
    <n v="2"/>
    <x v="79"/>
  </r>
  <r>
    <n v="35"/>
    <x v="80"/>
  </r>
  <r>
    <n v="16"/>
    <x v="81"/>
  </r>
  <r>
    <n v="41"/>
    <x v="82"/>
  </r>
  <r>
    <n v="36"/>
    <x v="83"/>
  </r>
  <r>
    <n v="33"/>
    <x v="84"/>
  </r>
  <r>
    <n v="4"/>
    <x v="85"/>
  </r>
  <r>
    <n v="33"/>
    <x v="86"/>
  </r>
  <r>
    <n v="14"/>
    <x v="87"/>
  </r>
  <r>
    <n v="21"/>
    <x v="88"/>
  </r>
  <r>
    <n v="48"/>
    <x v="89"/>
  </r>
  <r>
    <n v="20"/>
    <x v="90"/>
  </r>
  <r>
    <n v="8"/>
    <x v="91"/>
  </r>
  <r>
    <n v="7"/>
    <x v="92"/>
  </r>
  <r>
    <n v="3"/>
    <x v="93"/>
  </r>
  <r>
    <n v="17"/>
    <x v="94"/>
  </r>
  <r>
    <n v="33"/>
    <x v="95"/>
  </r>
  <r>
    <n v="48"/>
    <x v="96"/>
  </r>
  <r>
    <n v="12"/>
    <x v="97"/>
  </r>
  <r>
    <n v="22"/>
    <x v="98"/>
  </r>
  <r>
    <n v="22"/>
    <x v="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158767"/>
  </r>
  <r>
    <x v="1"/>
    <n v="149375"/>
  </r>
  <r>
    <x v="2"/>
    <n v="161330"/>
  </r>
  <r>
    <x v="0"/>
    <n v="64504"/>
  </r>
  <r>
    <x v="3"/>
    <n v="38986"/>
  </r>
  <r>
    <x v="2"/>
    <n v="86858"/>
  </r>
  <r>
    <x v="0"/>
    <n v="154312"/>
  </r>
  <r>
    <x v="2"/>
    <n v="37666"/>
  </r>
  <r>
    <x v="2"/>
    <n v="63660"/>
  </r>
  <r>
    <x v="4"/>
    <n v="159633"/>
  </r>
  <r>
    <x v="4"/>
    <n v="51854"/>
  </r>
  <r>
    <x v="1"/>
    <n v="89505"/>
  </r>
  <r>
    <x v="0"/>
    <n v="129488"/>
  </r>
  <r>
    <x v="0"/>
    <n v="47662"/>
  </r>
  <r>
    <x v="1"/>
    <n v="33392"/>
  </r>
  <r>
    <x v="3"/>
    <n v="55535"/>
  </r>
  <r>
    <x v="2"/>
    <n v="138569"/>
  </r>
  <r>
    <x v="3"/>
    <n v="77256"/>
  </r>
  <r>
    <x v="1"/>
    <n v="114135"/>
  </r>
  <r>
    <x v="5"/>
    <n v="152478"/>
  </r>
  <r>
    <x v="1"/>
    <n v="60222"/>
  </r>
  <r>
    <x v="0"/>
    <n v="102373"/>
  </r>
  <r>
    <x v="3"/>
    <n v="148684"/>
  </r>
  <r>
    <x v="2"/>
    <n v="35965"/>
  </r>
  <r>
    <x v="1"/>
    <n v="49538"/>
  </r>
  <r>
    <x v="4"/>
    <n v="133066"/>
  </r>
  <r>
    <x v="2"/>
    <n v="138252"/>
  </r>
  <r>
    <x v="5"/>
    <n v="164182"/>
  </r>
  <r>
    <x v="1"/>
    <n v="123806"/>
  </r>
  <r>
    <x v="1"/>
    <n v="162982"/>
  </r>
  <r>
    <x v="0"/>
    <n v="135989"/>
  </r>
  <r>
    <x v="1"/>
    <n v="115982"/>
  </r>
  <r>
    <x v="2"/>
    <n v="146626"/>
  </r>
  <r>
    <x v="2"/>
    <n v="144176"/>
  </r>
  <r>
    <x v="5"/>
    <n v="156278"/>
  </r>
  <r>
    <x v="5"/>
    <n v="147409"/>
  </r>
  <r>
    <x v="3"/>
    <n v="48419"/>
  </r>
  <r>
    <x v="0"/>
    <n v="75015"/>
  </r>
  <r>
    <x v="3"/>
    <n v="147096"/>
  </r>
  <r>
    <x v="2"/>
    <n v="132059"/>
  </r>
  <r>
    <x v="4"/>
    <n v="135687"/>
  </r>
  <r>
    <x v="0"/>
    <n v="112939"/>
  </r>
  <r>
    <x v="2"/>
    <n v="174213"/>
  </r>
  <r>
    <x v="3"/>
    <n v="130878"/>
  </r>
  <r>
    <x v="1"/>
    <n v="87623"/>
  </r>
  <r>
    <x v="2"/>
    <n v="100450"/>
  </r>
  <r>
    <x v="4"/>
    <n v="118426"/>
  </r>
  <r>
    <x v="1"/>
    <n v="142845"/>
  </r>
  <r>
    <x v="3"/>
    <n v="178371"/>
  </r>
  <r>
    <x v="2"/>
    <n v="68585"/>
  </r>
  <r>
    <x v="1"/>
    <n v="134225"/>
  </r>
  <r>
    <x v="5"/>
    <n v="89044"/>
  </r>
  <r>
    <x v="3"/>
    <n v="134556"/>
  </r>
  <r>
    <x v="5"/>
    <n v="27693"/>
  </r>
  <r>
    <x v="3"/>
    <n v="120259"/>
  </r>
  <r>
    <x v="5"/>
    <n v="50939"/>
  </r>
  <r>
    <x v="0"/>
    <n v="177906"/>
  </r>
  <r>
    <x v="2"/>
    <n v="43047"/>
  </r>
  <r>
    <x v="2"/>
    <n v="51105"/>
  </r>
  <r>
    <x v="0"/>
    <n v="100766"/>
  </r>
  <r>
    <x v="0"/>
    <n v="171779"/>
  </r>
  <r>
    <x v="3"/>
    <n v="178048"/>
  </r>
  <r>
    <x v="3"/>
    <n v="69262"/>
  </r>
  <r>
    <x v="3"/>
    <n v="150117"/>
  </r>
  <r>
    <x v="0"/>
    <n v="48776"/>
  </r>
  <r>
    <x v="3"/>
    <n v="153376"/>
  </r>
  <r>
    <x v="1"/>
    <n v="162848"/>
  </r>
  <r>
    <x v="2"/>
    <n v="117787"/>
  </r>
  <r>
    <x v="1"/>
    <n v="152948"/>
  </r>
  <r>
    <x v="5"/>
    <n v="80016"/>
  </r>
  <r>
    <x v="0"/>
    <n v="165546"/>
  </r>
  <r>
    <x v="4"/>
    <n v="46959"/>
  </r>
  <r>
    <x v="0"/>
    <n v="161602"/>
  </r>
  <r>
    <x v="2"/>
    <n v="144101"/>
  </r>
  <r>
    <x v="1"/>
    <n v="28748"/>
  </r>
  <r>
    <x v="2"/>
    <n v="38545"/>
  </r>
  <r>
    <x v="3"/>
    <n v="152659"/>
  </r>
  <r>
    <x v="2"/>
    <n v="98530"/>
  </r>
  <r>
    <x v="2"/>
    <n v="118557"/>
  </r>
  <r>
    <x v="0"/>
    <n v="86087"/>
  </r>
  <r>
    <x v="2"/>
    <n v="93840"/>
  </r>
  <r>
    <x v="2"/>
    <n v="143451"/>
  </r>
  <r>
    <x v="5"/>
    <n v="76005"/>
  </r>
  <r>
    <x v="2"/>
    <n v="64353"/>
  </r>
  <r>
    <x v="5"/>
    <n v="77733"/>
  </r>
  <r>
    <x v="1"/>
    <n v="90318"/>
  </r>
  <r>
    <x v="1"/>
    <n v="179736"/>
  </r>
  <r>
    <x v="1"/>
    <n v="92172"/>
  </r>
  <r>
    <x v="5"/>
    <n v="118264"/>
  </r>
  <r>
    <x v="0"/>
    <n v="51736"/>
  </r>
  <r>
    <x v="1"/>
    <n v="137859"/>
  </r>
  <r>
    <x v="2"/>
    <n v="137181"/>
  </r>
  <r>
    <x v="5"/>
    <n v="156926"/>
  </r>
  <r>
    <x v="3"/>
    <n v="115084"/>
  </r>
  <r>
    <x v="1"/>
    <n v="32392"/>
  </r>
  <r>
    <x v="3"/>
    <n v="80680"/>
  </r>
  <r>
    <x v="4"/>
    <n v="75859"/>
  </r>
  <r>
    <x v="1"/>
    <n v="150657"/>
  </r>
  <r>
    <x v="3"/>
    <n v="95467"/>
  </r>
  <r>
    <x v="5"/>
    <n v="12350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7"/>
    <n v="1.9759585735163301"/>
    <n v="7"/>
    <n v="56"/>
    <x v="0"/>
  </r>
  <r>
    <n v="38"/>
    <n v="4.8920422190097801"/>
    <n v="5"/>
    <n v="46"/>
    <x v="0"/>
  </r>
  <r>
    <n v="24"/>
    <n v="2.5723908986670398"/>
    <n v="3"/>
    <n v="32"/>
    <x v="0"/>
  </r>
  <r>
    <n v="5"/>
    <n v="4.5681862207084496"/>
    <n v="12"/>
    <n v="60"/>
    <x v="1"/>
  </r>
  <r>
    <n v="34"/>
    <n v="3.5245545039890498"/>
    <n v="16"/>
    <n v="25"/>
    <x v="2"/>
  </r>
  <r>
    <n v="6"/>
    <n v="4.1792452141665901"/>
    <n v="19"/>
    <n v="38"/>
    <x v="3"/>
  </r>
  <r>
    <n v="22"/>
    <n v="3.01054837242076"/>
    <n v="5"/>
    <n v="56"/>
    <x v="0"/>
  </r>
  <r>
    <n v="11"/>
    <n v="3.3076155385054302"/>
    <n v="14"/>
    <n v="36"/>
    <x v="2"/>
  </r>
  <r>
    <n v="48"/>
    <n v="2.9700707752754498"/>
    <n v="5"/>
    <n v="40"/>
    <x v="1"/>
  </r>
  <r>
    <n v="16"/>
    <n v="1.78097195119217"/>
    <n v="15"/>
    <n v="28"/>
    <x v="0"/>
  </r>
  <r>
    <n v="33"/>
    <n v="3.88980846104602"/>
    <n v="17"/>
    <n v="28"/>
    <x v="4"/>
  </r>
  <r>
    <n v="9"/>
    <n v="2.1230894497634201"/>
    <n v="14"/>
    <n v="41"/>
    <x v="3"/>
  </r>
  <r>
    <n v="6"/>
    <n v="1.09726386572581"/>
    <n v="5"/>
    <n v="53"/>
    <x v="0"/>
  </r>
  <r>
    <n v="16"/>
    <n v="3.5818891836286699"/>
    <n v="12"/>
    <n v="57"/>
    <x v="5"/>
  </r>
  <r>
    <n v="29"/>
    <n v="1.70844271762819"/>
    <n v="16"/>
    <n v="41"/>
    <x v="2"/>
  </r>
  <r>
    <n v="3"/>
    <n v="4.7618343374116501"/>
    <n v="16"/>
    <n v="20"/>
    <x v="4"/>
  </r>
  <r>
    <n v="20"/>
    <n v="4.8157143080103397"/>
    <n v="7"/>
    <n v="39"/>
    <x v="0"/>
  </r>
  <r>
    <n v="36"/>
    <n v="4.6594575608817896"/>
    <n v="4"/>
    <n v="19"/>
    <x v="6"/>
  </r>
  <r>
    <n v="19"/>
    <n v="2.48063480102177"/>
    <n v="1"/>
    <n v="41"/>
    <x v="0"/>
  </r>
  <r>
    <n v="26"/>
    <n v="1.0618264661154599"/>
    <n v="5"/>
    <n v="61"/>
    <x v="0"/>
  </r>
  <r>
    <n v="3"/>
    <n v="4.7132742503509002"/>
    <n v="10"/>
    <n v="47"/>
    <x v="4"/>
  </r>
  <r>
    <n v="19"/>
    <n v="2.7127365932692502"/>
    <n v="5"/>
    <n v="55"/>
    <x v="0"/>
  </r>
  <r>
    <n v="20"/>
    <n v="4.8666192761746698"/>
    <n v="4"/>
    <n v="19"/>
    <x v="0"/>
  </r>
  <r>
    <n v="32"/>
    <n v="4.8544799083570096"/>
    <n v="2"/>
    <n v="38"/>
    <x v="2"/>
  </r>
  <r>
    <n v="7"/>
    <n v="4.4120378218694398"/>
    <n v="10"/>
    <n v="50"/>
    <x v="5"/>
  </r>
  <r>
    <n v="41"/>
    <n v="2.1777955682783401"/>
    <n v="19"/>
    <n v="29"/>
    <x v="0"/>
  </r>
  <r>
    <n v="33"/>
    <n v="2.5403909144077002"/>
    <n v="1"/>
    <n v="39"/>
    <x v="0"/>
  </r>
  <r>
    <n v="40"/>
    <n v="4.4045466860674196"/>
    <n v="5"/>
    <n v="61"/>
    <x v="0"/>
  </r>
  <r>
    <n v="39"/>
    <n v="2.2676880206251102"/>
    <n v="13"/>
    <n v="42"/>
    <x v="0"/>
  </r>
  <r>
    <n v="18"/>
    <n v="1.67797098674437"/>
    <n v="4"/>
    <n v="44"/>
    <x v="0"/>
  </r>
  <r>
    <n v="40"/>
    <n v="3.2272050498334002"/>
    <n v="16"/>
    <n v="59"/>
    <x v="0"/>
  </r>
  <r>
    <n v="1"/>
    <n v="4.7446190966431203"/>
    <n v="16"/>
    <n v="45"/>
    <x v="0"/>
  </r>
  <r>
    <n v="11"/>
    <n v="3.7841191866998898"/>
    <n v="2"/>
    <n v="33"/>
    <x v="0"/>
  </r>
  <r>
    <n v="28"/>
    <n v="3.2802446803574599"/>
    <n v="17"/>
    <n v="32"/>
    <x v="0"/>
  </r>
  <r>
    <n v="25"/>
    <n v="1.3887059750830699"/>
    <n v="12"/>
    <n v="64"/>
    <x v="0"/>
  </r>
  <r>
    <n v="23"/>
    <n v="3.4600289067966701"/>
    <n v="18"/>
    <n v="61"/>
    <x v="0"/>
  </r>
  <r>
    <n v="31"/>
    <n v="4.9602154004170496"/>
    <n v="3"/>
    <n v="20"/>
    <x v="5"/>
  </r>
  <r>
    <n v="30"/>
    <n v="1.5603360609460899"/>
    <n v="1"/>
    <n v="54"/>
    <x v="6"/>
  </r>
  <r>
    <n v="42"/>
    <n v="3.0733186094549398"/>
    <n v="1"/>
    <n v="24"/>
    <x v="0"/>
  </r>
  <r>
    <n v="35"/>
    <n v="4.5094922877118204"/>
    <n v="19"/>
    <n v="38"/>
    <x v="0"/>
  </r>
  <r>
    <n v="7"/>
    <n v="3.9630744710168102"/>
    <n v="11"/>
    <n v="26"/>
    <x v="0"/>
  </r>
  <r>
    <n v="16"/>
    <n v="3.7880629639810701"/>
    <n v="5"/>
    <n v="56"/>
    <x v="0"/>
  </r>
  <r>
    <n v="26"/>
    <n v="3.80993633594843"/>
    <n v="12"/>
    <n v="35"/>
    <x v="0"/>
  </r>
  <r>
    <n v="48"/>
    <n v="2.4379646048790198"/>
    <n v="3"/>
    <n v="21"/>
    <x v="0"/>
  </r>
  <r>
    <n v="49"/>
    <n v="2.1743673770579699"/>
    <n v="1"/>
    <n v="42"/>
    <x v="3"/>
  </r>
  <r>
    <n v="2"/>
    <n v="4.23744462191405"/>
    <n v="1"/>
    <n v="31"/>
    <x v="0"/>
  </r>
  <r>
    <n v="1"/>
    <n v="4.2404535787167204"/>
    <n v="8"/>
    <n v="26"/>
    <x v="0"/>
  </r>
  <r>
    <n v="48"/>
    <n v="4.4682892743204103"/>
    <n v="10"/>
    <n v="43"/>
    <x v="0"/>
  </r>
  <r>
    <n v="12"/>
    <n v="4.6529622102258799"/>
    <n v="11"/>
    <n v="19"/>
    <x v="0"/>
  </r>
  <r>
    <n v="5"/>
    <n v="3.0453695954437499"/>
    <n v="12"/>
    <n v="37"/>
    <x v="1"/>
  </r>
  <r>
    <n v="37"/>
    <n v="3.00606517874879"/>
    <n v="13"/>
    <n v="45"/>
    <x v="0"/>
  </r>
  <r>
    <n v="32"/>
    <n v="4.1931807158670997"/>
    <n v="12"/>
    <n v="64"/>
    <x v="3"/>
  </r>
  <r>
    <n v="9"/>
    <n v="3.5998557231110602"/>
    <n v="14"/>
    <n v="24"/>
    <x v="0"/>
  </r>
  <r>
    <n v="41"/>
    <n v="3.8078675090308098"/>
    <n v="2"/>
    <n v="61"/>
    <x v="7"/>
  </r>
  <r>
    <n v="35"/>
    <n v="4.1831706777443998"/>
    <n v="19"/>
    <n v="25"/>
    <x v="0"/>
  </r>
  <r>
    <n v="19"/>
    <n v="4.5600213672702603"/>
    <n v="18"/>
    <n v="64"/>
    <x v="5"/>
  </r>
  <r>
    <n v="48"/>
    <n v="2.3519806274061401"/>
    <n v="3"/>
    <n v="52"/>
    <x v="0"/>
  </r>
  <r>
    <n v="16"/>
    <n v="2.5023318105597698"/>
    <n v="17"/>
    <n v="31"/>
    <x v="5"/>
  </r>
  <r>
    <n v="3"/>
    <n v="1.37592775936347"/>
    <n v="8"/>
    <n v="34"/>
    <x v="4"/>
  </r>
  <r>
    <n v="20"/>
    <n v="3.3131205639846901"/>
    <n v="10"/>
    <n v="53"/>
    <x v="0"/>
  </r>
  <r>
    <n v="24"/>
    <n v="1.1437690951869599"/>
    <n v="2"/>
    <n v="57"/>
    <x v="0"/>
  </r>
  <r>
    <n v="33"/>
    <n v="2.8623920725298402"/>
    <n v="19"/>
    <n v="21"/>
    <x v="0"/>
  </r>
  <r>
    <n v="24"/>
    <n v="3.1705785388302998"/>
    <n v="9"/>
    <n v="19"/>
    <x v="1"/>
  </r>
  <r>
    <n v="11"/>
    <n v="2.1461650085131301"/>
    <n v="7"/>
    <n v="23"/>
    <x v="0"/>
  </r>
  <r>
    <n v="49"/>
    <n v="3.3633330422760399"/>
    <n v="4"/>
    <n v="59"/>
    <x v="5"/>
  </r>
  <r>
    <n v="8"/>
    <n v="1.1220009997561899"/>
    <n v="18"/>
    <n v="21"/>
    <x v="0"/>
  </r>
  <r>
    <n v="36"/>
    <n v="1.1493927549968499"/>
    <n v="13"/>
    <n v="46"/>
    <x v="0"/>
  </r>
  <r>
    <n v="38"/>
    <n v="4.2904022426386303"/>
    <n v="11"/>
    <n v="35"/>
    <x v="0"/>
  </r>
  <r>
    <n v="40"/>
    <n v="2.4407625656450498"/>
    <n v="4"/>
    <n v="43"/>
    <x v="0"/>
  </r>
  <r>
    <n v="20"/>
    <n v="1.50824205060753"/>
    <n v="4"/>
    <n v="61"/>
    <x v="6"/>
  </r>
  <r>
    <n v="35"/>
    <n v="3.0889730402192099"/>
    <n v="10"/>
    <n v="51"/>
    <x v="0"/>
  </r>
  <r>
    <n v="48"/>
    <n v="4.0799742123944398"/>
    <n v="5"/>
    <n v="27"/>
    <x v="5"/>
  </r>
  <r>
    <n v="25"/>
    <n v="1.86328410998737"/>
    <n v="9"/>
    <n v="53"/>
    <x v="0"/>
  </r>
  <r>
    <n v="35"/>
    <n v="3.4915619032760001"/>
    <n v="3"/>
    <n v="31"/>
    <x v="0"/>
  </r>
  <r>
    <n v="25"/>
    <n v="1.34138985997507"/>
    <n v="17"/>
    <n v="48"/>
    <x v="7"/>
  </r>
  <r>
    <n v="29"/>
    <n v="1.2067268846744299"/>
    <n v="3"/>
    <n v="32"/>
    <x v="2"/>
  </r>
  <r>
    <n v="18"/>
    <n v="3.1254185262725902"/>
    <n v="16"/>
    <n v="25"/>
    <x v="0"/>
  </r>
  <r>
    <n v="46"/>
    <n v="3.1625404864404199"/>
    <n v="4"/>
    <n v="31"/>
    <x v="8"/>
  </r>
  <r>
    <n v="18"/>
    <n v="3.54971960599282"/>
    <n v="18"/>
    <n v="40"/>
    <x v="0"/>
  </r>
  <r>
    <n v="2"/>
    <n v="3.90436533489064"/>
    <n v="17"/>
    <n v="57"/>
    <x v="3"/>
  </r>
  <r>
    <n v="35"/>
    <n v="4.90340831785013"/>
    <n v="7"/>
    <n v="38"/>
    <x v="8"/>
  </r>
  <r>
    <n v="16"/>
    <n v="3.0652013932047799"/>
    <n v="5"/>
    <n v="33"/>
    <x v="0"/>
  </r>
  <r>
    <n v="41"/>
    <n v="2.2918258917649799"/>
    <n v="12"/>
    <n v="62"/>
    <x v="6"/>
  </r>
  <r>
    <n v="36"/>
    <n v="4.1807447790748098"/>
    <n v="17"/>
    <n v="35"/>
    <x v="1"/>
  </r>
  <r>
    <n v="33"/>
    <n v="2.0833290050482902"/>
    <n v="13"/>
    <n v="64"/>
    <x v="6"/>
  </r>
  <r>
    <n v="4"/>
    <n v="2.75588568282254"/>
    <n v="3"/>
    <n v="41"/>
    <x v="3"/>
  </r>
  <r>
    <n v="33"/>
    <n v="1.3138255253690601"/>
    <n v="9"/>
    <n v="43"/>
    <x v="0"/>
  </r>
  <r>
    <n v="14"/>
    <n v="1.10140297366183"/>
    <n v="17"/>
    <n v="42"/>
    <x v="8"/>
  </r>
  <r>
    <n v="21"/>
    <n v="4.8505936587117002"/>
    <n v="17"/>
    <n v="62"/>
    <x v="0"/>
  </r>
  <r>
    <n v="48"/>
    <n v="4.3439204820488202"/>
    <n v="16"/>
    <n v="58"/>
    <x v="4"/>
  </r>
  <r>
    <n v="20"/>
    <n v="3.7838968243747901"/>
    <n v="13"/>
    <n v="46"/>
    <x v="0"/>
  </r>
  <r>
    <n v="8"/>
    <n v="2.6358117776570702"/>
    <n v="19"/>
    <n v="32"/>
    <x v="0"/>
  </r>
  <r>
    <n v="7"/>
    <n v="1.69317728028338"/>
    <n v="17"/>
    <n v="62"/>
    <x v="0"/>
  </r>
  <r>
    <n v="3"/>
    <n v="1.62574817068434"/>
    <n v="4"/>
    <n v="18"/>
    <x v="0"/>
  </r>
  <r>
    <n v="17"/>
    <n v="2.00097159265838"/>
    <n v="12"/>
    <n v="42"/>
    <x v="2"/>
  </r>
  <r>
    <n v="33"/>
    <n v="3.1969066588244801"/>
    <n v="9"/>
    <n v="24"/>
    <x v="6"/>
  </r>
  <r>
    <n v="48"/>
    <n v="3.85838369080024"/>
    <n v="19"/>
    <n v="26"/>
    <x v="6"/>
  </r>
  <r>
    <n v="12"/>
    <n v="3.6407895068709202"/>
    <n v="12"/>
    <n v="41"/>
    <x v="0"/>
  </r>
  <r>
    <n v="22"/>
    <n v="2.11973558778377"/>
    <n v="9"/>
    <n v="18"/>
    <x v="8"/>
  </r>
  <r>
    <n v="22"/>
    <n v="4.8194611226527702"/>
    <n v="7"/>
    <n v="6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E594CA-DE9C-4258-9813-ADEB06F185D8}"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ary Range">
  <location ref="P3:Q13" firstHeaderRow="1" firstDataRow="1" firstDataCol="1"/>
  <pivotFields count="5">
    <pivotField dataField="1" showAll="0"/>
    <pivotField showAll="0"/>
    <pivotField showAll="0"/>
    <pivotField showAll="0"/>
    <pivotField axis="axisRow" showAll="0">
      <items count="10">
        <item x="0"/>
        <item x="7"/>
        <item x="2"/>
        <item x="5"/>
        <item x="4"/>
        <item x="1"/>
        <item x="6"/>
        <item x="3"/>
        <item x="8"/>
        <item t="default"/>
      </items>
    </pivotField>
  </pivotFields>
  <rowFields count="1">
    <field x="4"/>
  </rowFields>
  <rowItems count="10">
    <i>
      <x/>
    </i>
    <i>
      <x v="1"/>
    </i>
    <i>
      <x v="2"/>
    </i>
    <i>
      <x v="3"/>
    </i>
    <i>
      <x v="4"/>
    </i>
    <i>
      <x v="5"/>
    </i>
    <i>
      <x v="6"/>
    </i>
    <i>
      <x v="7"/>
    </i>
    <i>
      <x v="8"/>
    </i>
    <i t="grand">
      <x/>
    </i>
  </rowItems>
  <colItems count="1">
    <i/>
  </colItems>
  <dataFields count="1">
    <dataField name="Count of Purchase_Count"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3DCA9D-C08D-4F8D-812B-9DFD1E67F06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C23" firstHeaderRow="0" firstDataRow="1" firstDataCol="0" rowPageCount="1" colPageCount="1"/>
  <pivotFields count="2">
    <pivotField axis="axisPage" showAll="0">
      <items count="7">
        <item x="3"/>
        <item x="4"/>
        <item x="2"/>
        <item x="1"/>
        <item x="0"/>
        <item x="5"/>
        <item t="default"/>
      </items>
    </pivotField>
    <pivotField dataField="1" showAll="0"/>
  </pivotFields>
  <rowItems count="1">
    <i/>
  </rowItems>
  <colFields count="1">
    <field x="-2"/>
  </colFields>
  <colItems count="3">
    <i>
      <x/>
    </i>
    <i i="1">
      <x v="1"/>
    </i>
    <i i="2">
      <x v="2"/>
    </i>
  </colItems>
  <pageFields count="1">
    <pageField fld="0" hier="-1"/>
  </pageFields>
  <dataFields count="3">
    <dataField name="Average of Salary" fld="1" subtotal="average" baseField="0" baseItem="0"/>
    <dataField name="Max of Salary" fld="1" subtotal="max" baseField="0" baseItem="1"/>
    <dataField name="Min of Salary" fld="1" subtotal="min"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82DD02-727B-4179-A9CA-A2EFEB8CA45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showAll="0">
      <items count="7">
        <item x="3"/>
        <item x="4"/>
        <item x="2"/>
        <item x="1"/>
        <item x="0"/>
        <item x="5"/>
        <item t="default"/>
      </items>
    </pivotField>
    <pivotField dataField="1" showAll="0"/>
  </pivotFields>
  <rowItems count="1">
    <i/>
  </rowItems>
  <colItems count="1">
    <i/>
  </colItems>
  <dataFields count="1">
    <dataField name="Average of Salary"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53FA14-6AE5-48DA-B0C4-49BE0A7ED6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J4" firstHeaderRow="1" firstDataRow="1" firstDataCol="0"/>
  <pivotFields count="2">
    <pivotField dataField="1" showAll="0"/>
    <pivotField showAll="0">
      <items count="101">
        <item x="19"/>
        <item x="12"/>
        <item x="87"/>
        <item x="65"/>
        <item x="60"/>
        <item x="66"/>
        <item x="75"/>
        <item x="86"/>
        <item x="74"/>
        <item x="58"/>
        <item x="34"/>
        <item x="69"/>
        <item x="37"/>
        <item x="93"/>
        <item x="29"/>
        <item x="92"/>
        <item x="14"/>
        <item x="9"/>
        <item x="72"/>
        <item x="0"/>
        <item x="94"/>
        <item x="84"/>
        <item x="98"/>
        <item x="11"/>
        <item x="63"/>
        <item x="44"/>
        <item x="25"/>
        <item x="28"/>
        <item x="82"/>
        <item x="56"/>
        <item x="43"/>
        <item x="68"/>
        <item x="18"/>
        <item x="57"/>
        <item x="26"/>
        <item x="2"/>
        <item x="91"/>
        <item x="21"/>
        <item x="85"/>
        <item x="61"/>
        <item x="8"/>
        <item x="50"/>
        <item x="6"/>
        <item x="49"/>
        <item x="81"/>
        <item x="38"/>
        <item x="70"/>
        <item x="76"/>
        <item x="77"/>
        <item x="62"/>
        <item x="95"/>
        <item x="30"/>
        <item x="33"/>
        <item x="7"/>
        <item x="59"/>
        <item x="64"/>
        <item x="35"/>
        <item x="73"/>
        <item x="4"/>
        <item x="78"/>
        <item x="13"/>
        <item x="52"/>
        <item x="97"/>
        <item x="90"/>
        <item x="32"/>
        <item x="41"/>
        <item x="53"/>
        <item x="42"/>
        <item x="96"/>
        <item x="10"/>
        <item x="79"/>
        <item x="40"/>
        <item x="71"/>
        <item x="5"/>
        <item x="83"/>
        <item x="54"/>
        <item x="51"/>
        <item x="45"/>
        <item x="46"/>
        <item x="67"/>
        <item x="89"/>
        <item x="27"/>
        <item x="24"/>
        <item x="47"/>
        <item x="39"/>
        <item x="55"/>
        <item x="3"/>
        <item x="48"/>
        <item x="17"/>
        <item x="20"/>
        <item x="31"/>
        <item x="15"/>
        <item x="16"/>
        <item x="99"/>
        <item x="88"/>
        <item x="23"/>
        <item x="22"/>
        <item x="1"/>
        <item x="80"/>
        <item x="36"/>
        <item t="default"/>
      </items>
    </pivotField>
  </pivotFields>
  <rowItems count="1">
    <i/>
  </rowItems>
  <colItems count="1">
    <i/>
  </colItems>
  <dataFields count="1">
    <dataField name="Sum of Purchase_Count"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_Score" xr10:uid="{E2554772-37BB-47D9-99FD-600AA0FD238F}" sourceName="Satisfaction_Score">
  <pivotTables>
    <pivotTable tabId="4" name="PivotTable4"/>
  </pivotTables>
  <data>
    <tabular pivotCacheId="2082145601">
      <items count="100">
        <i x="19" s="1"/>
        <i x="12" s="1"/>
        <i x="87" s="1"/>
        <i x="65" s="1"/>
        <i x="60" s="1"/>
        <i x="66" s="1"/>
        <i x="75" s="1"/>
        <i x="86" s="1"/>
        <i x="74" s="1"/>
        <i x="58" s="1"/>
        <i x="34" s="1"/>
        <i x="69" s="1"/>
        <i x="37" s="1"/>
        <i x="93" s="1"/>
        <i x="29" s="1"/>
        <i x="92" s="1"/>
        <i x="14" s="1"/>
        <i x="9" s="1"/>
        <i x="72" s="1"/>
        <i x="0" s="1"/>
        <i x="94" s="1"/>
        <i x="84" s="1"/>
        <i x="98" s="1"/>
        <i x="11" s="1"/>
        <i x="63" s="1"/>
        <i x="44" s="1"/>
        <i x="25" s="1"/>
        <i x="28" s="1"/>
        <i x="82" s="1"/>
        <i x="56" s="1"/>
        <i x="43" s="1"/>
        <i x="68" s="1"/>
        <i x="18" s="1"/>
        <i x="57" s="1"/>
        <i x="26" s="1"/>
        <i x="2" s="1"/>
        <i x="91" s="1"/>
        <i x="21" s="1"/>
        <i x="85" s="1"/>
        <i x="61" s="1"/>
        <i x="8" s="1"/>
        <i x="50" s="1"/>
        <i x="6" s="1"/>
        <i x="49" s="1"/>
        <i x="81" s="1"/>
        <i x="38" s="1"/>
        <i x="70" s="1"/>
        <i x="76" s="1"/>
        <i x="77" s="1"/>
        <i x="62" s="1"/>
        <i x="95" s="1"/>
        <i x="30" s="1"/>
        <i x="33" s="1"/>
        <i x="7" s="1"/>
        <i x="59" s="1"/>
        <i x="64" s="1"/>
        <i x="35" s="1"/>
        <i x="73" s="1"/>
        <i x="4" s="1"/>
        <i x="78" s="1"/>
        <i x="13" s="1"/>
        <i x="52" s="1"/>
        <i x="97" s="1"/>
        <i x="90" s="1"/>
        <i x="32" s="1"/>
        <i x="41" s="1"/>
        <i x="53" s="1"/>
        <i x="42" s="1"/>
        <i x="96" s="1"/>
        <i x="10" s="1"/>
        <i x="79" s="1"/>
        <i x="40" s="1"/>
        <i x="71" s="1"/>
        <i x="5" s="1"/>
        <i x="83" s="1"/>
        <i x="54" s="1"/>
        <i x="51" s="1"/>
        <i x="45" s="1"/>
        <i x="46" s="1"/>
        <i x="67" s="1"/>
        <i x="89" s="1"/>
        <i x="27" s="1"/>
        <i x="24" s="1"/>
        <i x="47" s="1"/>
        <i x="39" s="1"/>
        <i x="55" s="1"/>
        <i x="3" s="1"/>
        <i x="48" s="1"/>
        <i x="17" s="1"/>
        <i x="20" s="1"/>
        <i x="31" s="1"/>
        <i x="15" s="1"/>
        <i x="16" s="1"/>
        <i x="99" s="1"/>
        <i x="88" s="1"/>
        <i x="23" s="1"/>
        <i x="22" s="1"/>
        <i x="1" s="1"/>
        <i x="80" s="1"/>
        <i x="3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665461D-A650-474D-BDC2-7B32EDDB9F89}" sourceName="Age Group">
  <pivotTables>
    <pivotTable tabId="4" name="PivotTable8"/>
  </pivotTables>
  <data>
    <tabular pivotCacheId="931688135">
      <items count="6">
        <i x="3" s="1"/>
        <i x="4" s="1"/>
        <i x="2" s="1"/>
        <i x="1"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tisfaction_Score" xr10:uid="{565C4357-9345-4DF6-8822-57A2009FC3EF}" cache="Slicer_Satisfaction_Score" caption="Satisfaction_Score" rowHeight="234950"/>
  <slicer name="Age Group" xr10:uid="{8B8F2AFD-1529-4421-9A01-15F922ECA5DE}" cache="Slicer_Age_Group" caption="Age 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E6CF07-051E-4A95-A462-5ABE3C72E7C0}" name="Table1" displayName="Table1" ref="A1:G101" totalsRowShown="0">
  <autoFilter ref="A1:G101" xr:uid="{88E6CF07-051E-4A95-A462-5ABE3C72E7C0}"/>
  <tableColumns count="7">
    <tableColumn id="1" xr3:uid="{4EA84A12-10CD-443B-B2EF-51134F2452D3}" name="Age Group"/>
    <tableColumn id="2" xr3:uid="{39769207-C120-437B-AA62-62EFC599F3F5}" name="Salary"/>
    <tableColumn id="3" xr3:uid="{A1490E4C-14AE-463E-9AF6-D2B72D2BD0C8}" name="Purchase_Count"/>
    <tableColumn id="4" xr3:uid="{539CC5BF-D909-489D-9945-DB9949514E41}" name="Satisfaction_Score"/>
    <tableColumn id="5" xr3:uid="{F731719B-6262-429C-BD17-5383280CB799}" name="Visit_Frequency"/>
    <tableColumn id="6" xr3:uid="{3B67CCED-1D70-405A-B01C-BD59A662188E}" name="Age"/>
    <tableColumn id="7" xr3:uid="{2F04EFC6-6DD0-4DED-8AE0-773B392F2DC7}" name="Salary Rang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BD4646E-C814-4611-95EF-721F4001D6EC}" name="Table4" displayName="Table4" ref="M43:P143" totalsRowShown="0" headerRowBorderDxfId="7" tableBorderDxfId="6" totalsRowBorderDxfId="5">
  <autoFilter ref="M43:P143" xr:uid="{FBD4646E-C814-4611-95EF-721F4001D6EC}"/>
  <tableColumns count="4">
    <tableColumn id="1" xr3:uid="{5371D37F-E6E6-4CC1-A45B-C3618CF51F2F}" name="Satisfaction_Score" dataDxfId="4"/>
    <tableColumn id="2" xr3:uid="{08F14AA4-0C62-49D4-8976-0314586D77ED}" name="Mean" dataDxfId="3">
      <calculatedColumnFormula>AVERAGE($M$44:$M$143)</calculatedColumnFormula>
    </tableColumn>
    <tableColumn id="3" xr3:uid="{EE586F9F-D11A-4CB4-9702-705EDD2004BA}" name="Standard Deviation" dataDxfId="2">
      <calculatedColumnFormula>_xlfn.STDEV.S($M$44:$M$143)</calculatedColumnFormula>
    </tableColumn>
    <tableColumn id="4" xr3:uid="{6D46EFA4-2D1D-4144-B9D9-ABA719AC7E72}" name="Z-Score" dataDxfId="1">
      <calculatedColumnFormula>STANDARDIZE(M44,$N$44,$O$44)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F2C8-AB09-4F11-A766-698C0FDEE43F}">
  <dimension ref="A1:E101"/>
  <sheetViews>
    <sheetView workbookViewId="0">
      <selection activeCell="F1" sqref="F1"/>
    </sheetView>
  </sheetViews>
  <sheetFormatPr defaultRowHeight="14.5" x14ac:dyDescent="0.35"/>
  <cols>
    <col min="5" max="5" width="13.90625" bestFit="1" customWidth="1"/>
  </cols>
  <sheetData>
    <row r="1" spans="1:5" x14ac:dyDescent="0.35">
      <c r="A1" t="s">
        <v>0</v>
      </c>
      <c r="B1" t="s">
        <v>1</v>
      </c>
      <c r="C1" t="s">
        <v>2</v>
      </c>
      <c r="D1" t="s">
        <v>3</v>
      </c>
      <c r="E1" t="s">
        <v>4</v>
      </c>
    </row>
    <row r="2" spans="1:5" x14ac:dyDescent="0.35">
      <c r="A2">
        <v>56</v>
      </c>
      <c r="B2">
        <v>158767</v>
      </c>
      <c r="C2">
        <v>17</v>
      </c>
      <c r="D2">
        <v>1.9759585735163301</v>
      </c>
      <c r="E2">
        <v>7</v>
      </c>
    </row>
    <row r="3" spans="1:5" x14ac:dyDescent="0.35">
      <c r="A3">
        <v>46</v>
      </c>
      <c r="B3">
        <v>149375</v>
      </c>
      <c r="C3">
        <v>38</v>
      </c>
      <c r="D3">
        <v>4.8920422190097801</v>
      </c>
      <c r="E3">
        <v>5</v>
      </c>
    </row>
    <row r="4" spans="1:5" x14ac:dyDescent="0.35">
      <c r="A4">
        <v>32</v>
      </c>
      <c r="B4">
        <v>161330</v>
      </c>
      <c r="C4">
        <v>24</v>
      </c>
      <c r="D4">
        <v>2.5723908986670398</v>
      </c>
      <c r="E4">
        <v>3</v>
      </c>
    </row>
    <row r="5" spans="1:5" x14ac:dyDescent="0.35">
      <c r="A5">
        <v>60</v>
      </c>
      <c r="B5">
        <v>64504</v>
      </c>
      <c r="C5">
        <v>5</v>
      </c>
      <c r="D5">
        <v>4.5681862207084496</v>
      </c>
      <c r="E5">
        <v>12</v>
      </c>
    </row>
    <row r="6" spans="1:5" x14ac:dyDescent="0.35">
      <c r="A6">
        <v>25</v>
      </c>
      <c r="B6">
        <v>38986</v>
      </c>
      <c r="C6">
        <v>34</v>
      </c>
      <c r="D6">
        <v>3.5245545039890498</v>
      </c>
      <c r="E6">
        <v>16</v>
      </c>
    </row>
    <row r="7" spans="1:5" x14ac:dyDescent="0.35">
      <c r="A7">
        <v>38</v>
      </c>
      <c r="B7">
        <v>86858</v>
      </c>
      <c r="C7">
        <v>6</v>
      </c>
      <c r="D7">
        <v>4.1792452141665901</v>
      </c>
      <c r="E7">
        <v>19</v>
      </c>
    </row>
    <row r="8" spans="1:5" x14ac:dyDescent="0.35">
      <c r="A8">
        <v>56</v>
      </c>
      <c r="B8">
        <v>154312</v>
      </c>
      <c r="C8">
        <v>22</v>
      </c>
      <c r="D8">
        <v>3.01054837242076</v>
      </c>
      <c r="E8">
        <v>5</v>
      </c>
    </row>
    <row r="9" spans="1:5" x14ac:dyDescent="0.35">
      <c r="A9">
        <v>36</v>
      </c>
      <c r="B9">
        <v>37666</v>
      </c>
      <c r="C9">
        <v>11</v>
      </c>
      <c r="D9">
        <v>3.3076155385054302</v>
      </c>
      <c r="E9">
        <v>14</v>
      </c>
    </row>
    <row r="10" spans="1:5" x14ac:dyDescent="0.35">
      <c r="A10">
        <v>40</v>
      </c>
      <c r="B10">
        <v>63660</v>
      </c>
      <c r="C10">
        <v>48</v>
      </c>
      <c r="D10">
        <v>2.9700707752754498</v>
      </c>
      <c r="E10">
        <v>5</v>
      </c>
    </row>
    <row r="11" spans="1:5" x14ac:dyDescent="0.35">
      <c r="A11">
        <v>28</v>
      </c>
      <c r="B11">
        <v>159633</v>
      </c>
      <c r="C11">
        <v>16</v>
      </c>
      <c r="D11">
        <v>1.78097195119217</v>
      </c>
      <c r="E11">
        <v>15</v>
      </c>
    </row>
    <row r="12" spans="1:5" x14ac:dyDescent="0.35">
      <c r="A12">
        <v>28</v>
      </c>
      <c r="B12">
        <v>51854</v>
      </c>
      <c r="C12">
        <v>33</v>
      </c>
      <c r="D12">
        <v>3.88980846104602</v>
      </c>
      <c r="E12">
        <v>17</v>
      </c>
    </row>
    <row r="13" spans="1:5" x14ac:dyDescent="0.35">
      <c r="A13">
        <v>41</v>
      </c>
      <c r="B13">
        <v>89505</v>
      </c>
      <c r="C13">
        <v>9</v>
      </c>
      <c r="D13">
        <v>2.1230894497634201</v>
      </c>
      <c r="E13">
        <v>14</v>
      </c>
    </row>
    <row r="14" spans="1:5" x14ac:dyDescent="0.35">
      <c r="A14">
        <v>53</v>
      </c>
      <c r="B14">
        <v>129488</v>
      </c>
      <c r="C14">
        <v>6</v>
      </c>
      <c r="D14">
        <v>1.09726386572581</v>
      </c>
      <c r="E14">
        <v>5</v>
      </c>
    </row>
    <row r="15" spans="1:5" x14ac:dyDescent="0.35">
      <c r="A15">
        <v>57</v>
      </c>
      <c r="B15">
        <v>47662</v>
      </c>
      <c r="C15">
        <v>16</v>
      </c>
      <c r="D15">
        <v>3.5818891836286699</v>
      </c>
      <c r="E15">
        <v>12</v>
      </c>
    </row>
    <row r="16" spans="1:5" x14ac:dyDescent="0.35">
      <c r="A16">
        <v>41</v>
      </c>
      <c r="B16">
        <v>33392</v>
      </c>
      <c r="C16">
        <v>29</v>
      </c>
      <c r="D16">
        <v>1.70844271762819</v>
      </c>
      <c r="E16">
        <v>16</v>
      </c>
    </row>
    <row r="17" spans="1:5" x14ac:dyDescent="0.35">
      <c r="A17">
        <v>20</v>
      </c>
      <c r="B17">
        <v>55535</v>
      </c>
      <c r="C17">
        <v>3</v>
      </c>
      <c r="D17">
        <v>4.7618343374116501</v>
      </c>
      <c r="E17">
        <v>16</v>
      </c>
    </row>
    <row r="18" spans="1:5" x14ac:dyDescent="0.35">
      <c r="A18">
        <v>39</v>
      </c>
      <c r="B18">
        <v>138569</v>
      </c>
      <c r="C18">
        <v>20</v>
      </c>
      <c r="D18">
        <v>4.8157143080103397</v>
      </c>
      <c r="E18">
        <v>7</v>
      </c>
    </row>
    <row r="19" spans="1:5" x14ac:dyDescent="0.35">
      <c r="A19">
        <v>19</v>
      </c>
      <c r="B19">
        <v>77256</v>
      </c>
      <c r="C19">
        <v>36</v>
      </c>
      <c r="D19">
        <v>4.6594575608817896</v>
      </c>
      <c r="E19">
        <v>4</v>
      </c>
    </row>
    <row r="20" spans="1:5" x14ac:dyDescent="0.35">
      <c r="A20">
        <v>41</v>
      </c>
      <c r="B20">
        <v>114135</v>
      </c>
      <c r="C20">
        <v>19</v>
      </c>
      <c r="D20">
        <v>2.48063480102177</v>
      </c>
      <c r="E20">
        <v>1</v>
      </c>
    </row>
    <row r="21" spans="1:5" x14ac:dyDescent="0.35">
      <c r="A21">
        <v>61</v>
      </c>
      <c r="B21">
        <v>152478</v>
      </c>
      <c r="C21">
        <v>26</v>
      </c>
      <c r="D21">
        <v>1.0618264661154599</v>
      </c>
      <c r="E21">
        <v>5</v>
      </c>
    </row>
    <row r="22" spans="1:5" x14ac:dyDescent="0.35">
      <c r="A22">
        <v>47</v>
      </c>
      <c r="B22">
        <v>60222</v>
      </c>
      <c r="C22">
        <v>3</v>
      </c>
      <c r="D22">
        <v>4.7132742503509002</v>
      </c>
      <c r="E22">
        <v>10</v>
      </c>
    </row>
    <row r="23" spans="1:5" x14ac:dyDescent="0.35">
      <c r="A23">
        <v>55</v>
      </c>
      <c r="B23">
        <v>102373</v>
      </c>
      <c r="C23">
        <v>19</v>
      </c>
      <c r="D23">
        <v>2.7127365932692502</v>
      </c>
      <c r="E23">
        <v>5</v>
      </c>
    </row>
    <row r="24" spans="1:5" x14ac:dyDescent="0.35">
      <c r="A24">
        <v>19</v>
      </c>
      <c r="B24">
        <v>148684</v>
      </c>
      <c r="C24">
        <v>20</v>
      </c>
      <c r="D24">
        <v>4.8666192761746698</v>
      </c>
      <c r="E24">
        <v>4</v>
      </c>
    </row>
    <row r="25" spans="1:5" x14ac:dyDescent="0.35">
      <c r="A25">
        <v>38</v>
      </c>
      <c r="B25">
        <v>35965</v>
      </c>
      <c r="C25">
        <v>32</v>
      </c>
      <c r="D25">
        <v>4.8544799083570096</v>
      </c>
      <c r="E25">
        <v>2</v>
      </c>
    </row>
    <row r="26" spans="1:5" x14ac:dyDescent="0.35">
      <c r="A26">
        <v>50</v>
      </c>
      <c r="B26">
        <v>49538</v>
      </c>
      <c r="C26">
        <v>7</v>
      </c>
      <c r="D26">
        <v>4.4120378218694398</v>
      </c>
      <c r="E26">
        <v>10</v>
      </c>
    </row>
    <row r="27" spans="1:5" x14ac:dyDescent="0.35">
      <c r="A27">
        <v>29</v>
      </c>
      <c r="B27">
        <v>133066</v>
      </c>
      <c r="C27">
        <v>41</v>
      </c>
      <c r="D27">
        <v>2.1777955682783401</v>
      </c>
      <c r="E27">
        <v>19</v>
      </c>
    </row>
    <row r="28" spans="1:5" x14ac:dyDescent="0.35">
      <c r="A28">
        <v>39</v>
      </c>
      <c r="B28">
        <v>138252</v>
      </c>
      <c r="C28">
        <v>33</v>
      </c>
      <c r="D28">
        <v>2.5403909144077002</v>
      </c>
      <c r="E28">
        <v>1</v>
      </c>
    </row>
    <row r="29" spans="1:5" x14ac:dyDescent="0.35">
      <c r="A29">
        <v>61</v>
      </c>
      <c r="B29">
        <v>164182</v>
      </c>
      <c r="C29">
        <v>40</v>
      </c>
      <c r="D29">
        <v>4.4045466860674196</v>
      </c>
      <c r="E29">
        <v>5</v>
      </c>
    </row>
    <row r="30" spans="1:5" x14ac:dyDescent="0.35">
      <c r="A30">
        <v>42</v>
      </c>
      <c r="B30">
        <v>123806</v>
      </c>
      <c r="C30">
        <v>39</v>
      </c>
      <c r="D30">
        <v>2.2676880206251102</v>
      </c>
      <c r="E30">
        <v>13</v>
      </c>
    </row>
    <row r="31" spans="1:5" x14ac:dyDescent="0.35">
      <c r="A31">
        <v>44</v>
      </c>
      <c r="B31">
        <v>162982</v>
      </c>
      <c r="C31">
        <v>18</v>
      </c>
      <c r="D31">
        <v>1.67797098674437</v>
      </c>
      <c r="E31">
        <v>4</v>
      </c>
    </row>
    <row r="32" spans="1:5" x14ac:dyDescent="0.35">
      <c r="A32">
        <v>59</v>
      </c>
      <c r="B32">
        <v>135989</v>
      </c>
      <c r="C32">
        <v>40</v>
      </c>
      <c r="D32">
        <v>3.2272050498334002</v>
      </c>
      <c r="E32">
        <v>16</v>
      </c>
    </row>
    <row r="33" spans="1:5" x14ac:dyDescent="0.35">
      <c r="A33">
        <v>45</v>
      </c>
      <c r="B33">
        <v>115982</v>
      </c>
      <c r="C33">
        <v>1</v>
      </c>
      <c r="D33">
        <v>4.7446190966431203</v>
      </c>
      <c r="E33">
        <v>16</v>
      </c>
    </row>
    <row r="34" spans="1:5" x14ac:dyDescent="0.35">
      <c r="A34">
        <v>33</v>
      </c>
      <c r="B34">
        <v>146626</v>
      </c>
      <c r="C34">
        <v>11</v>
      </c>
      <c r="D34">
        <v>3.7841191866998898</v>
      </c>
      <c r="E34">
        <v>2</v>
      </c>
    </row>
    <row r="35" spans="1:5" x14ac:dyDescent="0.35">
      <c r="A35">
        <v>32</v>
      </c>
      <c r="B35">
        <v>144176</v>
      </c>
      <c r="C35">
        <v>28</v>
      </c>
      <c r="D35">
        <v>3.2802446803574599</v>
      </c>
      <c r="E35">
        <v>17</v>
      </c>
    </row>
    <row r="36" spans="1:5" x14ac:dyDescent="0.35">
      <c r="A36">
        <v>64</v>
      </c>
      <c r="B36">
        <v>156278</v>
      </c>
      <c r="C36">
        <v>25</v>
      </c>
      <c r="D36">
        <v>1.3887059750830699</v>
      </c>
      <c r="E36">
        <v>12</v>
      </c>
    </row>
    <row r="37" spans="1:5" x14ac:dyDescent="0.35">
      <c r="A37">
        <v>61</v>
      </c>
      <c r="B37">
        <v>147409</v>
      </c>
      <c r="C37">
        <v>23</v>
      </c>
      <c r="D37">
        <v>3.4600289067966701</v>
      </c>
      <c r="E37">
        <v>18</v>
      </c>
    </row>
    <row r="38" spans="1:5" x14ac:dyDescent="0.35">
      <c r="A38">
        <v>20</v>
      </c>
      <c r="B38">
        <v>48419</v>
      </c>
      <c r="C38">
        <v>31</v>
      </c>
      <c r="D38">
        <v>4.9602154004170496</v>
      </c>
      <c r="E38">
        <v>3</v>
      </c>
    </row>
    <row r="39" spans="1:5" x14ac:dyDescent="0.35">
      <c r="A39">
        <v>54</v>
      </c>
      <c r="B39">
        <v>75015</v>
      </c>
      <c r="C39">
        <v>30</v>
      </c>
      <c r="D39">
        <v>1.5603360609460899</v>
      </c>
      <c r="E39">
        <v>1</v>
      </c>
    </row>
    <row r="40" spans="1:5" x14ac:dyDescent="0.35">
      <c r="A40">
        <v>24</v>
      </c>
      <c r="B40">
        <v>147096</v>
      </c>
      <c r="C40">
        <v>42</v>
      </c>
      <c r="D40">
        <v>3.0733186094549398</v>
      </c>
      <c r="E40">
        <v>1</v>
      </c>
    </row>
    <row r="41" spans="1:5" x14ac:dyDescent="0.35">
      <c r="A41">
        <v>38</v>
      </c>
      <c r="B41">
        <v>132059</v>
      </c>
      <c r="C41">
        <v>35</v>
      </c>
      <c r="D41">
        <v>4.5094922877118204</v>
      </c>
      <c r="E41">
        <v>19</v>
      </c>
    </row>
    <row r="42" spans="1:5" x14ac:dyDescent="0.35">
      <c r="A42">
        <v>26</v>
      </c>
      <c r="B42">
        <v>135687</v>
      </c>
      <c r="C42">
        <v>7</v>
      </c>
      <c r="D42">
        <v>3.9630744710168102</v>
      </c>
      <c r="E42">
        <v>11</v>
      </c>
    </row>
    <row r="43" spans="1:5" x14ac:dyDescent="0.35">
      <c r="A43">
        <v>56</v>
      </c>
      <c r="B43">
        <v>112939</v>
      </c>
      <c r="C43">
        <v>16</v>
      </c>
      <c r="D43">
        <v>3.7880629639810701</v>
      </c>
      <c r="E43">
        <v>5</v>
      </c>
    </row>
    <row r="44" spans="1:5" x14ac:dyDescent="0.35">
      <c r="A44">
        <v>35</v>
      </c>
      <c r="B44">
        <v>174213</v>
      </c>
      <c r="C44">
        <v>26</v>
      </c>
      <c r="D44">
        <v>3.80993633594843</v>
      </c>
      <c r="E44">
        <v>12</v>
      </c>
    </row>
    <row r="45" spans="1:5" x14ac:dyDescent="0.35">
      <c r="A45">
        <v>21</v>
      </c>
      <c r="B45">
        <v>130878</v>
      </c>
      <c r="C45">
        <v>48</v>
      </c>
      <c r="D45">
        <v>2.4379646048790198</v>
      </c>
      <c r="E45">
        <v>3</v>
      </c>
    </row>
    <row r="46" spans="1:5" x14ac:dyDescent="0.35">
      <c r="A46">
        <v>42</v>
      </c>
      <c r="B46">
        <v>87623</v>
      </c>
      <c r="C46">
        <v>49</v>
      </c>
      <c r="D46">
        <v>2.1743673770579699</v>
      </c>
      <c r="E46">
        <v>1</v>
      </c>
    </row>
    <row r="47" spans="1:5" x14ac:dyDescent="0.35">
      <c r="A47">
        <v>31</v>
      </c>
      <c r="B47">
        <v>100450</v>
      </c>
      <c r="C47">
        <v>2</v>
      </c>
      <c r="D47">
        <v>4.23744462191405</v>
      </c>
      <c r="E47">
        <v>1</v>
      </c>
    </row>
    <row r="48" spans="1:5" x14ac:dyDescent="0.35">
      <c r="A48">
        <v>26</v>
      </c>
      <c r="B48">
        <v>118426</v>
      </c>
      <c r="C48">
        <v>1</v>
      </c>
      <c r="D48">
        <v>4.2404535787167204</v>
      </c>
      <c r="E48">
        <v>8</v>
      </c>
    </row>
    <row r="49" spans="1:5" x14ac:dyDescent="0.35">
      <c r="A49">
        <v>43</v>
      </c>
      <c r="B49">
        <v>142845</v>
      </c>
      <c r="C49">
        <v>48</v>
      </c>
      <c r="D49">
        <v>4.4682892743204103</v>
      </c>
      <c r="E49">
        <v>10</v>
      </c>
    </row>
    <row r="50" spans="1:5" x14ac:dyDescent="0.35">
      <c r="A50">
        <v>19</v>
      </c>
      <c r="B50">
        <v>178371</v>
      </c>
      <c r="C50">
        <v>12</v>
      </c>
      <c r="D50">
        <v>4.6529622102258799</v>
      </c>
      <c r="E50">
        <v>11</v>
      </c>
    </row>
    <row r="51" spans="1:5" x14ac:dyDescent="0.35">
      <c r="A51">
        <v>37</v>
      </c>
      <c r="B51">
        <v>68585</v>
      </c>
      <c r="C51">
        <v>5</v>
      </c>
      <c r="D51">
        <v>3.0453695954437499</v>
      </c>
      <c r="E51">
        <v>12</v>
      </c>
    </row>
    <row r="52" spans="1:5" x14ac:dyDescent="0.35">
      <c r="A52">
        <v>45</v>
      </c>
      <c r="B52">
        <v>134225</v>
      </c>
      <c r="C52">
        <v>37</v>
      </c>
      <c r="D52">
        <v>3.00606517874879</v>
      </c>
      <c r="E52">
        <v>13</v>
      </c>
    </row>
    <row r="53" spans="1:5" x14ac:dyDescent="0.35">
      <c r="A53">
        <v>64</v>
      </c>
      <c r="B53">
        <v>89044</v>
      </c>
      <c r="C53">
        <v>32</v>
      </c>
      <c r="D53">
        <v>4.1931807158670997</v>
      </c>
      <c r="E53">
        <v>12</v>
      </c>
    </row>
    <row r="54" spans="1:5" x14ac:dyDescent="0.35">
      <c r="A54">
        <v>24</v>
      </c>
      <c r="B54">
        <v>134556</v>
      </c>
      <c r="C54">
        <v>9</v>
      </c>
      <c r="D54">
        <v>3.5998557231110602</v>
      </c>
      <c r="E54">
        <v>14</v>
      </c>
    </row>
    <row r="55" spans="1:5" x14ac:dyDescent="0.35">
      <c r="A55">
        <v>61</v>
      </c>
      <c r="B55">
        <v>27693</v>
      </c>
      <c r="C55">
        <v>41</v>
      </c>
      <c r="D55">
        <v>3.8078675090308098</v>
      </c>
      <c r="E55">
        <v>2</v>
      </c>
    </row>
    <row r="56" spans="1:5" x14ac:dyDescent="0.35">
      <c r="A56">
        <v>25</v>
      </c>
      <c r="B56">
        <v>120259</v>
      </c>
      <c r="C56">
        <v>35</v>
      </c>
      <c r="D56">
        <v>4.1831706777443998</v>
      </c>
      <c r="E56">
        <v>19</v>
      </c>
    </row>
    <row r="57" spans="1:5" x14ac:dyDescent="0.35">
      <c r="A57">
        <v>64</v>
      </c>
      <c r="B57">
        <v>50939</v>
      </c>
      <c r="C57">
        <v>19</v>
      </c>
      <c r="D57">
        <v>4.5600213672702603</v>
      </c>
      <c r="E57">
        <v>18</v>
      </c>
    </row>
    <row r="58" spans="1:5" x14ac:dyDescent="0.35">
      <c r="A58">
        <v>52</v>
      </c>
      <c r="B58">
        <v>177906</v>
      </c>
      <c r="C58">
        <v>48</v>
      </c>
      <c r="D58">
        <v>2.3519806274061401</v>
      </c>
      <c r="E58">
        <v>3</v>
      </c>
    </row>
    <row r="59" spans="1:5" x14ac:dyDescent="0.35">
      <c r="A59">
        <v>31</v>
      </c>
      <c r="B59">
        <v>43047</v>
      </c>
      <c r="C59">
        <v>16</v>
      </c>
      <c r="D59">
        <v>2.5023318105597698</v>
      </c>
      <c r="E59">
        <v>17</v>
      </c>
    </row>
    <row r="60" spans="1:5" x14ac:dyDescent="0.35">
      <c r="A60">
        <v>34</v>
      </c>
      <c r="B60">
        <v>51105</v>
      </c>
      <c r="C60">
        <v>3</v>
      </c>
      <c r="D60">
        <v>1.37592775936347</v>
      </c>
      <c r="E60">
        <v>8</v>
      </c>
    </row>
    <row r="61" spans="1:5" x14ac:dyDescent="0.35">
      <c r="A61">
        <v>53</v>
      </c>
      <c r="B61">
        <v>100766</v>
      </c>
      <c r="C61">
        <v>20</v>
      </c>
      <c r="D61">
        <v>3.3131205639846901</v>
      </c>
      <c r="E61">
        <v>10</v>
      </c>
    </row>
    <row r="62" spans="1:5" x14ac:dyDescent="0.35">
      <c r="A62">
        <v>57</v>
      </c>
      <c r="B62">
        <v>171779</v>
      </c>
      <c r="C62">
        <v>24</v>
      </c>
      <c r="D62">
        <v>1.1437690951869599</v>
      </c>
      <c r="E62">
        <v>2</v>
      </c>
    </row>
    <row r="63" spans="1:5" x14ac:dyDescent="0.35">
      <c r="A63">
        <v>21</v>
      </c>
      <c r="B63">
        <v>178048</v>
      </c>
      <c r="C63">
        <v>33</v>
      </c>
      <c r="D63">
        <v>2.8623920725298402</v>
      </c>
      <c r="E63">
        <v>19</v>
      </c>
    </row>
    <row r="64" spans="1:5" x14ac:dyDescent="0.35">
      <c r="A64">
        <v>19</v>
      </c>
      <c r="B64">
        <v>69262</v>
      </c>
      <c r="C64">
        <v>24</v>
      </c>
      <c r="D64">
        <v>3.1705785388302998</v>
      </c>
      <c r="E64">
        <v>9</v>
      </c>
    </row>
    <row r="65" spans="1:5" x14ac:dyDescent="0.35">
      <c r="A65">
        <v>23</v>
      </c>
      <c r="B65">
        <v>150117</v>
      </c>
      <c r="C65">
        <v>11</v>
      </c>
      <c r="D65">
        <v>2.1461650085131301</v>
      </c>
      <c r="E65">
        <v>7</v>
      </c>
    </row>
    <row r="66" spans="1:5" x14ac:dyDescent="0.35">
      <c r="A66">
        <v>59</v>
      </c>
      <c r="B66">
        <v>48776</v>
      </c>
      <c r="C66">
        <v>49</v>
      </c>
      <c r="D66">
        <v>3.3633330422760399</v>
      </c>
      <c r="E66">
        <v>4</v>
      </c>
    </row>
    <row r="67" spans="1:5" x14ac:dyDescent="0.35">
      <c r="A67">
        <v>21</v>
      </c>
      <c r="B67">
        <v>153376</v>
      </c>
      <c r="C67">
        <v>8</v>
      </c>
      <c r="D67">
        <v>1.1220009997561899</v>
      </c>
      <c r="E67">
        <v>18</v>
      </c>
    </row>
    <row r="68" spans="1:5" x14ac:dyDescent="0.35">
      <c r="A68">
        <v>46</v>
      </c>
      <c r="B68">
        <v>162848</v>
      </c>
      <c r="C68">
        <v>36</v>
      </c>
      <c r="D68">
        <v>1.1493927549968499</v>
      </c>
      <c r="E68">
        <v>13</v>
      </c>
    </row>
    <row r="69" spans="1:5" x14ac:dyDescent="0.35">
      <c r="A69">
        <v>35</v>
      </c>
      <c r="B69">
        <v>117787</v>
      </c>
      <c r="C69">
        <v>38</v>
      </c>
      <c r="D69">
        <v>4.2904022426386303</v>
      </c>
      <c r="E69">
        <v>11</v>
      </c>
    </row>
    <row r="70" spans="1:5" x14ac:dyDescent="0.35">
      <c r="A70">
        <v>43</v>
      </c>
      <c r="B70">
        <v>152948</v>
      </c>
      <c r="C70">
        <v>40</v>
      </c>
      <c r="D70">
        <v>2.4407625656450498</v>
      </c>
      <c r="E70">
        <v>4</v>
      </c>
    </row>
    <row r="71" spans="1:5" x14ac:dyDescent="0.35">
      <c r="A71">
        <v>61</v>
      </c>
      <c r="B71">
        <v>80016</v>
      </c>
      <c r="C71">
        <v>20</v>
      </c>
      <c r="D71">
        <v>1.50824205060753</v>
      </c>
      <c r="E71">
        <v>4</v>
      </c>
    </row>
    <row r="72" spans="1:5" x14ac:dyDescent="0.35">
      <c r="A72">
        <v>51</v>
      </c>
      <c r="B72">
        <v>165546</v>
      </c>
      <c r="C72">
        <v>35</v>
      </c>
      <c r="D72">
        <v>3.0889730402192099</v>
      </c>
      <c r="E72">
        <v>10</v>
      </c>
    </row>
    <row r="73" spans="1:5" x14ac:dyDescent="0.35">
      <c r="A73">
        <v>27</v>
      </c>
      <c r="B73">
        <v>46959</v>
      </c>
      <c r="C73">
        <v>48</v>
      </c>
      <c r="D73">
        <v>4.0799742123944398</v>
      </c>
      <c r="E73">
        <v>5</v>
      </c>
    </row>
    <row r="74" spans="1:5" x14ac:dyDescent="0.35">
      <c r="A74">
        <v>53</v>
      </c>
      <c r="B74">
        <v>161602</v>
      </c>
      <c r="C74">
        <v>25</v>
      </c>
      <c r="D74">
        <v>1.86328410998737</v>
      </c>
      <c r="E74">
        <v>9</v>
      </c>
    </row>
    <row r="75" spans="1:5" x14ac:dyDescent="0.35">
      <c r="A75">
        <v>31</v>
      </c>
      <c r="B75">
        <v>144101</v>
      </c>
      <c r="C75">
        <v>35</v>
      </c>
      <c r="D75">
        <v>3.4915619032760001</v>
      </c>
      <c r="E75">
        <v>3</v>
      </c>
    </row>
    <row r="76" spans="1:5" x14ac:dyDescent="0.35">
      <c r="A76">
        <v>48</v>
      </c>
      <c r="B76">
        <v>28748</v>
      </c>
      <c r="C76">
        <v>25</v>
      </c>
      <c r="D76">
        <v>1.34138985997507</v>
      </c>
      <c r="E76">
        <v>17</v>
      </c>
    </row>
    <row r="77" spans="1:5" x14ac:dyDescent="0.35">
      <c r="A77">
        <v>32</v>
      </c>
      <c r="B77">
        <v>38545</v>
      </c>
      <c r="C77">
        <v>29</v>
      </c>
      <c r="D77">
        <v>1.2067268846744299</v>
      </c>
      <c r="E77">
        <v>3</v>
      </c>
    </row>
    <row r="78" spans="1:5" x14ac:dyDescent="0.35">
      <c r="A78">
        <v>25</v>
      </c>
      <c r="B78">
        <v>152659</v>
      </c>
      <c r="C78">
        <v>18</v>
      </c>
      <c r="D78">
        <v>3.1254185262725902</v>
      </c>
      <c r="E78">
        <v>16</v>
      </c>
    </row>
    <row r="79" spans="1:5" x14ac:dyDescent="0.35">
      <c r="A79">
        <v>31</v>
      </c>
      <c r="B79">
        <v>98530</v>
      </c>
      <c r="C79">
        <v>46</v>
      </c>
      <c r="D79">
        <v>3.1625404864404199</v>
      </c>
      <c r="E79">
        <v>4</v>
      </c>
    </row>
    <row r="80" spans="1:5" x14ac:dyDescent="0.35">
      <c r="A80">
        <v>40</v>
      </c>
      <c r="B80">
        <v>118557</v>
      </c>
      <c r="C80">
        <v>18</v>
      </c>
      <c r="D80">
        <v>3.54971960599282</v>
      </c>
      <c r="E80">
        <v>18</v>
      </c>
    </row>
    <row r="81" spans="1:5" x14ac:dyDescent="0.35">
      <c r="A81">
        <v>57</v>
      </c>
      <c r="B81">
        <v>86087</v>
      </c>
      <c r="C81">
        <v>2</v>
      </c>
      <c r="D81">
        <v>3.90436533489064</v>
      </c>
      <c r="E81">
        <v>17</v>
      </c>
    </row>
    <row r="82" spans="1:5" x14ac:dyDescent="0.35">
      <c r="A82">
        <v>38</v>
      </c>
      <c r="B82">
        <v>93840</v>
      </c>
      <c r="C82">
        <v>35</v>
      </c>
      <c r="D82">
        <v>4.90340831785013</v>
      </c>
      <c r="E82">
        <v>7</v>
      </c>
    </row>
    <row r="83" spans="1:5" x14ac:dyDescent="0.35">
      <c r="A83">
        <v>33</v>
      </c>
      <c r="B83">
        <v>143451</v>
      </c>
      <c r="C83">
        <v>16</v>
      </c>
      <c r="D83">
        <v>3.0652013932047799</v>
      </c>
      <c r="E83">
        <v>5</v>
      </c>
    </row>
    <row r="84" spans="1:5" x14ac:dyDescent="0.35">
      <c r="A84">
        <v>62</v>
      </c>
      <c r="B84">
        <v>76005</v>
      </c>
      <c r="C84">
        <v>41</v>
      </c>
      <c r="D84">
        <v>2.2918258917649799</v>
      </c>
      <c r="E84">
        <v>12</v>
      </c>
    </row>
    <row r="85" spans="1:5" x14ac:dyDescent="0.35">
      <c r="A85">
        <v>35</v>
      </c>
      <c r="B85">
        <v>64353</v>
      </c>
      <c r="C85">
        <v>36</v>
      </c>
      <c r="D85">
        <v>4.1807447790748098</v>
      </c>
      <c r="E85">
        <v>17</v>
      </c>
    </row>
    <row r="86" spans="1:5" x14ac:dyDescent="0.35">
      <c r="A86">
        <v>64</v>
      </c>
      <c r="B86">
        <v>77733</v>
      </c>
      <c r="C86">
        <v>33</v>
      </c>
      <c r="D86">
        <v>2.0833290050482902</v>
      </c>
      <c r="E86">
        <v>13</v>
      </c>
    </row>
    <row r="87" spans="1:5" x14ac:dyDescent="0.35">
      <c r="A87">
        <v>41</v>
      </c>
      <c r="B87">
        <v>90318</v>
      </c>
      <c r="C87">
        <v>4</v>
      </c>
      <c r="D87">
        <v>2.75588568282254</v>
      </c>
      <c r="E87">
        <v>3</v>
      </c>
    </row>
    <row r="88" spans="1:5" x14ac:dyDescent="0.35">
      <c r="A88">
        <v>43</v>
      </c>
      <c r="B88">
        <v>179736</v>
      </c>
      <c r="C88">
        <v>33</v>
      </c>
      <c r="D88">
        <v>1.3138255253690601</v>
      </c>
      <c r="E88">
        <v>9</v>
      </c>
    </row>
    <row r="89" spans="1:5" x14ac:dyDescent="0.35">
      <c r="A89">
        <v>42</v>
      </c>
      <c r="B89">
        <v>92172</v>
      </c>
      <c r="C89">
        <v>14</v>
      </c>
      <c r="D89">
        <v>1.10140297366183</v>
      </c>
      <c r="E89">
        <v>17</v>
      </c>
    </row>
    <row r="90" spans="1:5" x14ac:dyDescent="0.35">
      <c r="A90">
        <v>62</v>
      </c>
      <c r="B90">
        <v>118264</v>
      </c>
      <c r="C90">
        <v>21</v>
      </c>
      <c r="D90">
        <v>4.8505936587117002</v>
      </c>
      <c r="E90">
        <v>17</v>
      </c>
    </row>
    <row r="91" spans="1:5" x14ac:dyDescent="0.35">
      <c r="A91">
        <v>58</v>
      </c>
      <c r="B91">
        <v>51736</v>
      </c>
      <c r="C91">
        <v>48</v>
      </c>
      <c r="D91">
        <v>4.3439204820488202</v>
      </c>
      <c r="E91">
        <v>16</v>
      </c>
    </row>
    <row r="92" spans="1:5" x14ac:dyDescent="0.35">
      <c r="A92">
        <v>46</v>
      </c>
      <c r="B92">
        <v>137859</v>
      </c>
      <c r="C92">
        <v>20</v>
      </c>
      <c r="D92">
        <v>3.7838968243747901</v>
      </c>
      <c r="E92">
        <v>13</v>
      </c>
    </row>
    <row r="93" spans="1:5" x14ac:dyDescent="0.35">
      <c r="A93">
        <v>32</v>
      </c>
      <c r="B93">
        <v>137181</v>
      </c>
      <c r="C93">
        <v>8</v>
      </c>
      <c r="D93">
        <v>2.6358117776570702</v>
      </c>
      <c r="E93">
        <v>19</v>
      </c>
    </row>
    <row r="94" spans="1:5" x14ac:dyDescent="0.35">
      <c r="A94">
        <v>62</v>
      </c>
      <c r="B94">
        <v>156926</v>
      </c>
      <c r="C94">
        <v>7</v>
      </c>
      <c r="D94">
        <v>1.69317728028338</v>
      </c>
      <c r="E94">
        <v>17</v>
      </c>
    </row>
    <row r="95" spans="1:5" x14ac:dyDescent="0.35">
      <c r="A95">
        <v>18</v>
      </c>
      <c r="B95">
        <v>115084</v>
      </c>
      <c r="C95">
        <v>3</v>
      </c>
      <c r="D95">
        <v>1.62574817068434</v>
      </c>
      <c r="E95">
        <v>4</v>
      </c>
    </row>
    <row r="96" spans="1:5" x14ac:dyDescent="0.35">
      <c r="A96">
        <v>42</v>
      </c>
      <c r="B96">
        <v>32392</v>
      </c>
      <c r="C96">
        <v>17</v>
      </c>
      <c r="D96">
        <v>2.00097159265838</v>
      </c>
      <c r="E96">
        <v>12</v>
      </c>
    </row>
    <row r="97" spans="1:5" x14ac:dyDescent="0.35">
      <c r="A97">
        <v>24</v>
      </c>
      <c r="B97">
        <v>80680</v>
      </c>
      <c r="C97">
        <v>33</v>
      </c>
      <c r="D97">
        <v>3.1969066588244801</v>
      </c>
      <c r="E97">
        <v>9</v>
      </c>
    </row>
    <row r="98" spans="1:5" x14ac:dyDescent="0.35">
      <c r="A98">
        <v>26</v>
      </c>
      <c r="B98">
        <v>75859</v>
      </c>
      <c r="C98">
        <v>48</v>
      </c>
      <c r="D98">
        <v>3.85838369080024</v>
      </c>
      <c r="E98">
        <v>19</v>
      </c>
    </row>
    <row r="99" spans="1:5" x14ac:dyDescent="0.35">
      <c r="A99">
        <v>41</v>
      </c>
      <c r="B99">
        <v>150657</v>
      </c>
      <c r="C99">
        <v>12</v>
      </c>
      <c r="D99">
        <v>3.6407895068709202</v>
      </c>
      <c r="E99">
        <v>12</v>
      </c>
    </row>
    <row r="100" spans="1:5" x14ac:dyDescent="0.35">
      <c r="A100">
        <v>18</v>
      </c>
      <c r="B100">
        <v>95467</v>
      </c>
      <c r="C100">
        <v>22</v>
      </c>
      <c r="D100">
        <v>2.11973558778377</v>
      </c>
      <c r="E100">
        <v>9</v>
      </c>
    </row>
    <row r="101" spans="1:5" x14ac:dyDescent="0.35">
      <c r="A101">
        <v>61</v>
      </c>
      <c r="B101">
        <v>123506</v>
      </c>
      <c r="C101">
        <v>22</v>
      </c>
      <c r="D101">
        <v>4.8194611226527702</v>
      </c>
      <c r="E101">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7D67C-2059-4015-9EB7-BDF6CF73768A}">
  <dimension ref="A1:U143"/>
  <sheetViews>
    <sheetView topLeftCell="K1" workbookViewId="0">
      <selection activeCell="S53" sqref="S53"/>
    </sheetView>
  </sheetViews>
  <sheetFormatPr defaultRowHeight="14.5" x14ac:dyDescent="0.35"/>
  <cols>
    <col min="1" max="1" width="12.08984375" bestFit="1" customWidth="1"/>
    <col min="3" max="3" width="16.6328125" customWidth="1"/>
    <col min="4" max="4" width="18.36328125" customWidth="1"/>
    <col min="5" max="5" width="16.1796875" customWidth="1"/>
    <col min="7" max="7" width="14" bestFit="1" customWidth="1"/>
    <col min="10" max="10" width="44.54296875" bestFit="1" customWidth="1"/>
    <col min="11" max="11" width="43.453125" bestFit="1" customWidth="1"/>
    <col min="12" max="19" width="21.36328125" bestFit="1" customWidth="1"/>
    <col min="20" max="20" width="12.6328125" bestFit="1" customWidth="1"/>
    <col min="21" max="21" width="21.36328125" bestFit="1" customWidth="1"/>
    <col min="22" max="22" width="12.6328125" bestFit="1" customWidth="1"/>
  </cols>
  <sheetData>
    <row r="1" spans="1:14" x14ac:dyDescent="0.35">
      <c r="A1" t="s">
        <v>74</v>
      </c>
      <c r="B1" t="s">
        <v>1</v>
      </c>
      <c r="C1" t="s">
        <v>2</v>
      </c>
      <c r="D1" t="s">
        <v>3</v>
      </c>
      <c r="E1" t="s">
        <v>4</v>
      </c>
      <c r="F1" t="s">
        <v>0</v>
      </c>
      <c r="G1" t="s">
        <v>76</v>
      </c>
    </row>
    <row r="2" spans="1:14" x14ac:dyDescent="0.35">
      <c r="A2" t="s">
        <v>72</v>
      </c>
      <c r="B2">
        <v>158767</v>
      </c>
      <c r="C2">
        <v>17</v>
      </c>
      <c r="D2">
        <v>1.9759585735163301</v>
      </c>
      <c r="E2">
        <v>7</v>
      </c>
      <c r="F2">
        <v>56</v>
      </c>
      <c r="G2" t="s">
        <v>85</v>
      </c>
    </row>
    <row r="3" spans="1:14" x14ac:dyDescent="0.35">
      <c r="A3" t="s">
        <v>71</v>
      </c>
      <c r="B3">
        <v>149375</v>
      </c>
      <c r="C3">
        <v>38</v>
      </c>
      <c r="D3">
        <v>4.8920422190097801</v>
      </c>
      <c r="E3">
        <v>5</v>
      </c>
      <c r="F3">
        <v>46</v>
      </c>
      <c r="G3" t="s">
        <v>85</v>
      </c>
    </row>
    <row r="4" spans="1:14" x14ac:dyDescent="0.35">
      <c r="A4" t="s">
        <v>70</v>
      </c>
      <c r="B4">
        <v>161330</v>
      </c>
      <c r="C4">
        <v>24</v>
      </c>
      <c r="D4">
        <v>2.5723908986670398</v>
      </c>
      <c r="E4">
        <v>3</v>
      </c>
      <c r="F4">
        <v>32</v>
      </c>
      <c r="G4" t="s">
        <v>85</v>
      </c>
    </row>
    <row r="5" spans="1:14" x14ac:dyDescent="0.35">
      <c r="A5" t="s">
        <v>72</v>
      </c>
      <c r="B5">
        <v>64504</v>
      </c>
      <c r="C5">
        <v>5</v>
      </c>
      <c r="D5">
        <v>4.5681862207084496</v>
      </c>
      <c r="E5">
        <v>12</v>
      </c>
      <c r="F5">
        <v>60</v>
      </c>
      <c r="G5" t="s">
        <v>81</v>
      </c>
    </row>
    <row r="6" spans="1:14" x14ac:dyDescent="0.35">
      <c r="A6" t="s">
        <v>68</v>
      </c>
      <c r="B6">
        <v>38986</v>
      </c>
      <c r="C6">
        <v>34</v>
      </c>
      <c r="D6">
        <v>3.5245545039890498</v>
      </c>
      <c r="E6">
        <v>16</v>
      </c>
      <c r="F6">
        <v>25</v>
      </c>
      <c r="G6" t="s">
        <v>78</v>
      </c>
    </row>
    <row r="7" spans="1:14" x14ac:dyDescent="0.35">
      <c r="A7" t="s">
        <v>70</v>
      </c>
      <c r="B7">
        <v>86858</v>
      </c>
      <c r="C7">
        <v>6</v>
      </c>
      <c r="D7">
        <v>4.1792452141665901</v>
      </c>
      <c r="E7">
        <v>19</v>
      </c>
      <c r="F7">
        <v>38</v>
      </c>
      <c r="G7" t="s">
        <v>83</v>
      </c>
    </row>
    <row r="8" spans="1:14" x14ac:dyDescent="0.35">
      <c r="A8" t="s">
        <v>72</v>
      </c>
      <c r="B8">
        <v>154312</v>
      </c>
      <c r="C8">
        <v>22</v>
      </c>
      <c r="D8">
        <v>3.01054837242076</v>
      </c>
      <c r="E8">
        <v>5</v>
      </c>
      <c r="F8">
        <v>56</v>
      </c>
      <c r="G8" t="s">
        <v>85</v>
      </c>
    </row>
    <row r="9" spans="1:14" ht="21" x14ac:dyDescent="0.5">
      <c r="A9" t="s">
        <v>70</v>
      </c>
      <c r="B9">
        <v>37666</v>
      </c>
      <c r="C9">
        <v>11</v>
      </c>
      <c r="D9">
        <v>3.3076155385054302</v>
      </c>
      <c r="E9">
        <v>14</v>
      </c>
      <c r="F9">
        <v>36</v>
      </c>
      <c r="G9" t="s">
        <v>78</v>
      </c>
      <c r="J9" s="19" t="s">
        <v>22</v>
      </c>
      <c r="K9" s="20" t="s">
        <v>23</v>
      </c>
      <c r="M9" s="25" t="s">
        <v>37</v>
      </c>
      <c r="N9" s="26"/>
    </row>
    <row r="10" spans="1:14" ht="15" thickBot="1" x14ac:dyDescent="0.4">
      <c r="A10" t="s">
        <v>70</v>
      </c>
      <c r="B10">
        <v>63660</v>
      </c>
      <c r="C10">
        <v>48</v>
      </c>
      <c r="D10">
        <v>2.9700707752754498</v>
      </c>
      <c r="E10">
        <v>5</v>
      </c>
      <c r="F10">
        <v>40</v>
      </c>
      <c r="G10" t="s">
        <v>81</v>
      </c>
      <c r="J10" s="18" t="s">
        <v>5</v>
      </c>
      <c r="K10" s="4">
        <f>AVERAGE(Table1[Age])</f>
        <v>40.880000000000003</v>
      </c>
    </row>
    <row r="11" spans="1:14" x14ac:dyDescent="0.35">
      <c r="A11" t="s">
        <v>69</v>
      </c>
      <c r="B11">
        <v>159633</v>
      </c>
      <c r="C11">
        <v>16</v>
      </c>
      <c r="D11">
        <v>1.78097195119217</v>
      </c>
      <c r="E11">
        <v>15</v>
      </c>
      <c r="F11">
        <v>28</v>
      </c>
      <c r="G11" t="s">
        <v>85</v>
      </c>
      <c r="J11" s="18" t="s">
        <v>6</v>
      </c>
      <c r="K11" s="4">
        <f>MEDIAN(Table1[Age])</f>
        <v>41</v>
      </c>
      <c r="M11" s="3" t="s">
        <v>25</v>
      </c>
      <c r="N11" s="3" t="s">
        <v>27</v>
      </c>
    </row>
    <row r="12" spans="1:14" x14ac:dyDescent="0.35">
      <c r="A12" t="s">
        <v>69</v>
      </c>
      <c r="B12">
        <v>51854</v>
      </c>
      <c r="C12">
        <v>33</v>
      </c>
      <c r="D12">
        <v>3.88980846104602</v>
      </c>
      <c r="E12">
        <v>17</v>
      </c>
      <c r="F12">
        <v>28</v>
      </c>
      <c r="G12" t="s">
        <v>80</v>
      </c>
      <c r="J12" s="18" t="s">
        <v>7</v>
      </c>
      <c r="K12" s="4">
        <f>MODE(Table1[Age])</f>
        <v>61</v>
      </c>
      <c r="M12">
        <v>1</v>
      </c>
      <c r="N12">
        <v>6</v>
      </c>
    </row>
    <row r="13" spans="1:14" x14ac:dyDescent="0.35">
      <c r="A13" t="s">
        <v>71</v>
      </c>
      <c r="B13">
        <v>89505</v>
      </c>
      <c r="C13">
        <v>9</v>
      </c>
      <c r="D13">
        <v>2.1230894497634201</v>
      </c>
      <c r="E13">
        <v>14</v>
      </c>
      <c r="F13">
        <v>41</v>
      </c>
      <c r="G13" t="s">
        <v>83</v>
      </c>
      <c r="J13" s="18" t="s">
        <v>50</v>
      </c>
      <c r="K13" s="5">
        <f>_xlfn.STDEV.S(Table1[Salary])</f>
        <v>44418.086324573604</v>
      </c>
      <c r="M13">
        <v>2.8</v>
      </c>
      <c r="N13">
        <v>4</v>
      </c>
    </row>
    <row r="14" spans="1:14" x14ac:dyDescent="0.35">
      <c r="A14" t="s">
        <v>72</v>
      </c>
      <c r="B14">
        <v>129488</v>
      </c>
      <c r="C14">
        <v>6</v>
      </c>
      <c r="D14">
        <v>1.09726386572581</v>
      </c>
      <c r="E14">
        <v>5</v>
      </c>
      <c r="F14">
        <v>53</v>
      </c>
      <c r="G14" t="s">
        <v>85</v>
      </c>
      <c r="J14" s="18" t="s">
        <v>8</v>
      </c>
      <c r="K14" s="4">
        <f>VAR(Table1[Salary])</f>
        <v>1972966392.7372727</v>
      </c>
      <c r="M14">
        <v>4.5999999999999996</v>
      </c>
      <c r="N14">
        <v>15</v>
      </c>
    </row>
    <row r="15" spans="1:14" x14ac:dyDescent="0.35">
      <c r="A15" t="s">
        <v>72</v>
      </c>
      <c r="B15">
        <v>47662</v>
      </c>
      <c r="C15">
        <v>16</v>
      </c>
      <c r="D15">
        <v>3.5818891836286699</v>
      </c>
      <c r="E15">
        <v>12</v>
      </c>
      <c r="F15">
        <v>57</v>
      </c>
      <c r="G15" t="s">
        <v>79</v>
      </c>
      <c r="J15" s="18" t="s">
        <v>49</v>
      </c>
      <c r="K15" s="6">
        <f>SKEW(Table1[Purchase_Count])</f>
        <v>4.8663601904092149E-2</v>
      </c>
      <c r="M15">
        <v>6.4</v>
      </c>
      <c r="N15">
        <v>10</v>
      </c>
    </row>
    <row r="16" spans="1:14" x14ac:dyDescent="0.35">
      <c r="A16" t="s">
        <v>71</v>
      </c>
      <c r="B16">
        <v>33392</v>
      </c>
      <c r="C16">
        <v>29</v>
      </c>
      <c r="D16">
        <v>1.70844271762819</v>
      </c>
      <c r="E16">
        <v>16</v>
      </c>
      <c r="F16">
        <v>41</v>
      </c>
      <c r="G16" t="s">
        <v>78</v>
      </c>
      <c r="J16" s="18" t="s">
        <v>48</v>
      </c>
      <c r="K16" s="7">
        <f>KURT(Table1[Purchase_Count])</f>
        <v>-1.055159061973828</v>
      </c>
      <c r="M16">
        <v>8.1999999999999993</v>
      </c>
      <c r="N16">
        <v>7</v>
      </c>
    </row>
    <row r="17" spans="1:19" x14ac:dyDescent="0.35">
      <c r="A17" t="s">
        <v>68</v>
      </c>
      <c r="B17">
        <v>55535</v>
      </c>
      <c r="C17">
        <v>3</v>
      </c>
      <c r="D17">
        <v>4.7618343374116501</v>
      </c>
      <c r="E17">
        <v>16</v>
      </c>
      <c r="F17">
        <v>20</v>
      </c>
      <c r="G17" t="s">
        <v>80</v>
      </c>
      <c r="J17" s="18" t="s">
        <v>47</v>
      </c>
      <c r="K17" s="7">
        <f>CORREL(Table1[Salary],Table1[Satisfaction_Score])</f>
        <v>-0.16429646341884679</v>
      </c>
      <c r="M17">
        <v>10</v>
      </c>
      <c r="N17">
        <v>10</v>
      </c>
    </row>
    <row r="18" spans="1:19" x14ac:dyDescent="0.35">
      <c r="A18" t="s">
        <v>70</v>
      </c>
      <c r="B18">
        <v>138569</v>
      </c>
      <c r="C18">
        <v>20</v>
      </c>
      <c r="D18">
        <v>4.8157143080103397</v>
      </c>
      <c r="E18">
        <v>7</v>
      </c>
      <c r="F18">
        <v>39</v>
      </c>
      <c r="G18" t="s">
        <v>85</v>
      </c>
      <c r="J18" s="18" t="s">
        <v>38</v>
      </c>
      <c r="K18" s="17">
        <f>AVERAGE(Table1[Salary])</f>
        <v>109321.51</v>
      </c>
      <c r="M18">
        <v>11.8</v>
      </c>
      <c r="N18">
        <v>3</v>
      </c>
    </row>
    <row r="19" spans="1:19" x14ac:dyDescent="0.35">
      <c r="A19" t="s">
        <v>68</v>
      </c>
      <c r="B19">
        <v>77256</v>
      </c>
      <c r="C19">
        <v>36</v>
      </c>
      <c r="D19">
        <v>4.6594575608817896</v>
      </c>
      <c r="E19">
        <v>4</v>
      </c>
      <c r="F19">
        <v>19</v>
      </c>
      <c r="G19" t="s">
        <v>82</v>
      </c>
      <c r="J19" s="18" t="s">
        <v>46</v>
      </c>
      <c r="K19" s="21">
        <f>(K13/K18)*100</f>
        <v>40.630692280570955</v>
      </c>
      <c r="M19">
        <v>13.6</v>
      </c>
      <c r="N19">
        <v>14</v>
      </c>
    </row>
    <row r="20" spans="1:19" x14ac:dyDescent="0.35">
      <c r="A20" t="s">
        <v>71</v>
      </c>
      <c r="B20">
        <v>114135</v>
      </c>
      <c r="C20">
        <v>19</v>
      </c>
      <c r="D20">
        <v>2.48063480102177</v>
      </c>
      <c r="E20">
        <v>1</v>
      </c>
      <c r="F20">
        <v>41</v>
      </c>
      <c r="G20" t="s">
        <v>85</v>
      </c>
      <c r="J20" s="18" t="s">
        <v>51</v>
      </c>
      <c r="K20" s="5">
        <f>COVAR(Table1[Salary],Table1[Visit_Frequency])</f>
        <v>-20024.909599999999</v>
      </c>
      <c r="M20">
        <v>15.4</v>
      </c>
      <c r="N20">
        <v>4</v>
      </c>
    </row>
    <row r="21" spans="1:19" x14ac:dyDescent="0.35">
      <c r="A21" t="s">
        <v>73</v>
      </c>
      <c r="B21">
        <v>152478</v>
      </c>
      <c r="C21">
        <v>26</v>
      </c>
      <c r="D21">
        <v>1.0618264661154599</v>
      </c>
      <c r="E21">
        <v>5</v>
      </c>
      <c r="F21">
        <v>61</v>
      </c>
      <c r="G21" t="s">
        <v>85</v>
      </c>
      <c r="K21" s="1"/>
      <c r="M21">
        <v>17.2</v>
      </c>
      <c r="N21">
        <v>16</v>
      </c>
    </row>
    <row r="22" spans="1:19" ht="15" thickBot="1" x14ac:dyDescent="0.4">
      <c r="A22" t="s">
        <v>71</v>
      </c>
      <c r="B22">
        <v>60222</v>
      </c>
      <c r="C22">
        <v>3</v>
      </c>
      <c r="D22">
        <v>4.7132742503509002</v>
      </c>
      <c r="E22">
        <v>10</v>
      </c>
      <c r="F22">
        <v>47</v>
      </c>
      <c r="G22" t="s">
        <v>80</v>
      </c>
      <c r="M22" s="2" t="s">
        <v>26</v>
      </c>
      <c r="N22" s="2">
        <v>11</v>
      </c>
    </row>
    <row r="23" spans="1:19" ht="18.5" x14ac:dyDescent="0.45">
      <c r="A23" t="s">
        <v>72</v>
      </c>
      <c r="B23">
        <v>102373</v>
      </c>
      <c r="C23">
        <v>19</v>
      </c>
      <c r="D23">
        <v>2.7127365932692502</v>
      </c>
      <c r="E23">
        <v>5</v>
      </c>
      <c r="F23">
        <v>55</v>
      </c>
      <c r="G23" t="s">
        <v>85</v>
      </c>
      <c r="J23" s="23" t="s">
        <v>39</v>
      </c>
      <c r="K23" s="24"/>
    </row>
    <row r="24" spans="1:19" x14ac:dyDescent="0.35">
      <c r="A24" t="s">
        <v>68</v>
      </c>
      <c r="B24">
        <v>148684</v>
      </c>
      <c r="C24">
        <v>20</v>
      </c>
      <c r="D24">
        <v>4.8666192761746698</v>
      </c>
      <c r="E24">
        <v>4</v>
      </c>
      <c r="F24">
        <v>19</v>
      </c>
      <c r="G24" t="s">
        <v>85</v>
      </c>
      <c r="J24" s="4"/>
      <c r="K24" s="4"/>
    </row>
    <row r="25" spans="1:19" x14ac:dyDescent="0.35">
      <c r="A25" t="s">
        <v>70</v>
      </c>
      <c r="B25">
        <v>35965</v>
      </c>
      <c r="C25">
        <v>32</v>
      </c>
      <c r="D25">
        <v>4.8544799083570096</v>
      </c>
      <c r="E25">
        <v>2</v>
      </c>
      <c r="F25">
        <v>38</v>
      </c>
      <c r="G25" t="s">
        <v>78</v>
      </c>
      <c r="J25" s="4" t="s">
        <v>40</v>
      </c>
      <c r="K25" s="4">
        <f>_xlfn.QUARTILE.INC(Table1[Purchase_Count],1)</f>
        <v>13.5</v>
      </c>
    </row>
    <row r="26" spans="1:19" x14ac:dyDescent="0.35">
      <c r="A26" t="s">
        <v>71</v>
      </c>
      <c r="B26">
        <v>49538</v>
      </c>
      <c r="C26">
        <v>7</v>
      </c>
      <c r="D26">
        <v>4.4120378218694398</v>
      </c>
      <c r="E26">
        <v>10</v>
      </c>
      <c r="F26">
        <v>50</v>
      </c>
      <c r="G26" t="s">
        <v>79</v>
      </c>
      <c r="J26" s="4" t="s">
        <v>41</v>
      </c>
      <c r="K26" s="4">
        <f>_xlfn.QUARTILE.INC(Table1[Purchase_Count],2)</f>
        <v>24</v>
      </c>
    </row>
    <row r="27" spans="1:19" x14ac:dyDescent="0.35">
      <c r="A27" t="s">
        <v>69</v>
      </c>
      <c r="B27">
        <v>133066</v>
      </c>
      <c r="C27">
        <v>41</v>
      </c>
      <c r="D27">
        <v>2.1777955682783401</v>
      </c>
      <c r="E27">
        <v>19</v>
      </c>
      <c r="F27">
        <v>29</v>
      </c>
      <c r="G27" t="s">
        <v>85</v>
      </c>
      <c r="J27" s="4" t="s">
        <v>42</v>
      </c>
      <c r="K27" s="4">
        <f>_xlfn.QUARTILE.INC(Table1[Purchase_Count],3)</f>
        <v>35</v>
      </c>
    </row>
    <row r="28" spans="1:19" x14ac:dyDescent="0.35">
      <c r="A28" t="s">
        <v>70</v>
      </c>
      <c r="B28">
        <v>138252</v>
      </c>
      <c r="C28">
        <v>33</v>
      </c>
      <c r="D28">
        <v>2.5403909144077002</v>
      </c>
      <c r="E28">
        <v>1</v>
      </c>
      <c r="F28">
        <v>39</v>
      </c>
      <c r="G28" t="s">
        <v>85</v>
      </c>
      <c r="J28" s="22" t="s">
        <v>43</v>
      </c>
      <c r="K28" s="22">
        <f>(K27-K25)</f>
        <v>21.5</v>
      </c>
    </row>
    <row r="29" spans="1:19" x14ac:dyDescent="0.35">
      <c r="A29" t="s">
        <v>73</v>
      </c>
      <c r="B29">
        <v>164182</v>
      </c>
      <c r="C29">
        <v>40</v>
      </c>
      <c r="D29">
        <v>4.4045466860674196</v>
      </c>
      <c r="E29">
        <v>5</v>
      </c>
      <c r="F29">
        <v>61</v>
      </c>
      <c r="G29" t="s">
        <v>85</v>
      </c>
    </row>
    <row r="30" spans="1:19" ht="15.5" x14ac:dyDescent="0.35">
      <c r="A30" t="s">
        <v>71</v>
      </c>
      <c r="B30">
        <v>123806</v>
      </c>
      <c r="C30">
        <v>39</v>
      </c>
      <c r="D30">
        <v>2.2676880206251102</v>
      </c>
      <c r="E30">
        <v>13</v>
      </c>
      <c r="F30">
        <v>42</v>
      </c>
      <c r="G30" t="s">
        <v>85</v>
      </c>
      <c r="J30" s="4"/>
      <c r="K30" s="56" t="s">
        <v>44</v>
      </c>
      <c r="L30" s="47"/>
      <c r="M30" s="47"/>
      <c r="N30" s="4"/>
      <c r="O30" s="4"/>
    </row>
    <row r="31" spans="1:19" ht="15.5" x14ac:dyDescent="0.35">
      <c r="A31" t="s">
        <v>71</v>
      </c>
      <c r="B31">
        <v>162982</v>
      </c>
      <c r="C31">
        <v>18</v>
      </c>
      <c r="D31">
        <v>1.67797098674437</v>
      </c>
      <c r="E31">
        <v>4</v>
      </c>
      <c r="F31">
        <v>44</v>
      </c>
      <c r="G31" t="s">
        <v>85</v>
      </c>
      <c r="J31" s="4"/>
      <c r="K31" s="4"/>
      <c r="L31" s="4"/>
      <c r="M31" s="4"/>
      <c r="N31" s="4"/>
      <c r="O31" s="4"/>
      <c r="Q31" s="27" t="s">
        <v>45</v>
      </c>
      <c r="R31" s="24"/>
      <c r="S31" s="24"/>
    </row>
    <row r="32" spans="1:19" x14ac:dyDescent="0.35">
      <c r="A32" t="s">
        <v>72</v>
      </c>
      <c r="B32">
        <v>135989</v>
      </c>
      <c r="C32">
        <v>40</v>
      </c>
      <c r="D32">
        <v>3.2272050498334002</v>
      </c>
      <c r="E32">
        <v>16</v>
      </c>
      <c r="F32">
        <v>59</v>
      </c>
      <c r="G32" t="s">
        <v>85</v>
      </c>
      <c r="J32" s="57"/>
      <c r="K32" s="57" t="s">
        <v>0</v>
      </c>
      <c r="L32" s="57" t="s">
        <v>1</v>
      </c>
      <c r="M32" s="57" t="s">
        <v>2</v>
      </c>
      <c r="N32" s="57" t="s">
        <v>3</v>
      </c>
      <c r="O32" s="57" t="s">
        <v>4</v>
      </c>
      <c r="Q32" s="4"/>
      <c r="R32" s="28" t="s">
        <v>18</v>
      </c>
      <c r="S32" s="29" t="s">
        <v>19</v>
      </c>
    </row>
    <row r="33" spans="1:21" x14ac:dyDescent="0.35">
      <c r="A33" t="s">
        <v>71</v>
      </c>
      <c r="B33">
        <v>115982</v>
      </c>
      <c r="C33">
        <v>1</v>
      </c>
      <c r="D33">
        <v>4.7446190966431203</v>
      </c>
      <c r="E33">
        <v>16</v>
      </c>
      <c r="F33">
        <v>45</v>
      </c>
      <c r="G33" t="s">
        <v>85</v>
      </c>
      <c r="J33" s="4" t="s">
        <v>0</v>
      </c>
      <c r="K33" s="4">
        <v>1</v>
      </c>
      <c r="L33" s="4"/>
      <c r="M33" s="4"/>
      <c r="N33" s="4"/>
      <c r="O33" s="4"/>
      <c r="Q33" s="4" t="s">
        <v>0</v>
      </c>
      <c r="R33" s="4">
        <f>MIN(Table1[Age])</f>
        <v>18</v>
      </c>
      <c r="S33" s="4">
        <f>MAX(Table1[Age])</f>
        <v>64</v>
      </c>
    </row>
    <row r="34" spans="1:21" x14ac:dyDescent="0.35">
      <c r="A34" t="s">
        <v>70</v>
      </c>
      <c r="B34">
        <v>146626</v>
      </c>
      <c r="C34">
        <v>11</v>
      </c>
      <c r="D34">
        <v>3.7841191866998898</v>
      </c>
      <c r="E34">
        <v>2</v>
      </c>
      <c r="F34">
        <v>33</v>
      </c>
      <c r="G34" t="s">
        <v>85</v>
      </c>
      <c r="J34" s="4" t="s">
        <v>1</v>
      </c>
      <c r="K34" s="58">
        <v>-1.76583580121575E-2</v>
      </c>
      <c r="L34" s="4">
        <v>1</v>
      </c>
      <c r="M34" s="4"/>
      <c r="N34" s="4"/>
      <c r="O34" s="4"/>
      <c r="Q34" s="4" t="s">
        <v>1</v>
      </c>
      <c r="R34" s="4">
        <f>MIN(Table1[Salary])</f>
        <v>27693</v>
      </c>
      <c r="S34" s="4">
        <f>MAX(Table1[Salary])</f>
        <v>179736</v>
      </c>
    </row>
    <row r="35" spans="1:21" x14ac:dyDescent="0.35">
      <c r="A35" t="s">
        <v>70</v>
      </c>
      <c r="B35">
        <v>144176</v>
      </c>
      <c r="C35">
        <v>28</v>
      </c>
      <c r="D35">
        <v>3.2802446803574599</v>
      </c>
      <c r="E35">
        <v>17</v>
      </c>
      <c r="F35">
        <v>32</v>
      </c>
      <c r="G35" t="s">
        <v>85</v>
      </c>
      <c r="J35" s="4" t="s">
        <v>2</v>
      </c>
      <c r="K35" s="58">
        <v>6.1269927716477567E-2</v>
      </c>
      <c r="L35" s="58">
        <v>-1.5562351235101841E-3</v>
      </c>
      <c r="M35" s="4">
        <v>1</v>
      </c>
      <c r="N35" s="4"/>
      <c r="O35" s="4"/>
    </row>
    <row r="36" spans="1:21" x14ac:dyDescent="0.35">
      <c r="A36" t="s">
        <v>73</v>
      </c>
      <c r="B36">
        <v>156278</v>
      </c>
      <c r="C36">
        <v>25</v>
      </c>
      <c r="D36">
        <v>1.3887059750830699</v>
      </c>
      <c r="E36">
        <v>12</v>
      </c>
      <c r="F36">
        <v>64</v>
      </c>
      <c r="G36" t="s">
        <v>85</v>
      </c>
      <c r="J36" s="4" t="s">
        <v>3</v>
      </c>
      <c r="K36" s="58">
        <v>-0.10558671521325771</v>
      </c>
      <c r="L36" s="58">
        <v>-0.16429646341884679</v>
      </c>
      <c r="M36" s="58">
        <v>2.4925181823867867E-2</v>
      </c>
      <c r="N36" s="4">
        <v>1</v>
      </c>
      <c r="O36" s="4"/>
    </row>
    <row r="37" spans="1:21" x14ac:dyDescent="0.35">
      <c r="A37" t="s">
        <v>73</v>
      </c>
      <c r="B37">
        <v>147409</v>
      </c>
      <c r="C37">
        <v>23</v>
      </c>
      <c r="D37">
        <v>3.4600289067966701</v>
      </c>
      <c r="E37">
        <v>18</v>
      </c>
      <c r="F37">
        <v>61</v>
      </c>
      <c r="G37" t="s">
        <v>85</v>
      </c>
      <c r="J37" s="4" t="s">
        <v>4</v>
      </c>
      <c r="K37" s="58">
        <v>-1.2339678809961185E-2</v>
      </c>
      <c r="L37" s="58">
        <v>-7.8238758975678377E-2</v>
      </c>
      <c r="M37" s="58">
        <v>-0.16184622628463602</v>
      </c>
      <c r="N37" s="58">
        <v>8.8200793739324865E-2</v>
      </c>
      <c r="O37" s="4">
        <v>1</v>
      </c>
    </row>
    <row r="38" spans="1:21" x14ac:dyDescent="0.35">
      <c r="A38" t="s">
        <v>68</v>
      </c>
      <c r="B38">
        <v>48419</v>
      </c>
      <c r="C38">
        <v>31</v>
      </c>
      <c r="D38">
        <v>4.9602154004170496</v>
      </c>
      <c r="E38">
        <v>3</v>
      </c>
      <c r="F38">
        <v>20</v>
      </c>
      <c r="G38" t="s">
        <v>79</v>
      </c>
    </row>
    <row r="39" spans="1:21" x14ac:dyDescent="0.35">
      <c r="A39" t="s">
        <v>72</v>
      </c>
      <c r="B39">
        <v>75015</v>
      </c>
      <c r="C39">
        <v>30</v>
      </c>
      <c r="D39">
        <v>1.5603360609460899</v>
      </c>
      <c r="E39">
        <v>1</v>
      </c>
      <c r="F39">
        <v>54</v>
      </c>
      <c r="G39" t="s">
        <v>82</v>
      </c>
    </row>
    <row r="40" spans="1:21" x14ac:dyDescent="0.35">
      <c r="A40" t="s">
        <v>68</v>
      </c>
      <c r="B40">
        <v>147096</v>
      </c>
      <c r="C40">
        <v>42</v>
      </c>
      <c r="D40">
        <v>3.0733186094549398</v>
      </c>
      <c r="E40">
        <v>1</v>
      </c>
      <c r="F40">
        <v>24</v>
      </c>
      <c r="G40" t="s">
        <v>85</v>
      </c>
    </row>
    <row r="41" spans="1:21" x14ac:dyDescent="0.35">
      <c r="A41" t="s">
        <v>70</v>
      </c>
      <c r="B41">
        <v>132059</v>
      </c>
      <c r="C41">
        <v>35</v>
      </c>
      <c r="D41">
        <v>4.5094922877118204</v>
      </c>
      <c r="E41">
        <v>19</v>
      </c>
      <c r="F41">
        <v>38</v>
      </c>
      <c r="G41" t="s">
        <v>85</v>
      </c>
    </row>
    <row r="42" spans="1:21" ht="26" x14ac:dyDescent="0.6">
      <c r="A42" t="s">
        <v>69</v>
      </c>
      <c r="B42">
        <v>135687</v>
      </c>
      <c r="C42">
        <v>7</v>
      </c>
      <c r="D42">
        <v>3.9630744710168102</v>
      </c>
      <c r="E42">
        <v>11</v>
      </c>
      <c r="F42">
        <v>26</v>
      </c>
      <c r="G42" t="s">
        <v>85</v>
      </c>
      <c r="J42" s="30" t="s">
        <v>57</v>
      </c>
      <c r="K42" s="31"/>
      <c r="M42" s="33"/>
      <c r="N42" s="33" t="s">
        <v>58</v>
      </c>
      <c r="O42" s="34"/>
      <c r="P42" s="34"/>
    </row>
    <row r="43" spans="1:21" x14ac:dyDescent="0.35">
      <c r="A43" t="s">
        <v>72</v>
      </c>
      <c r="B43">
        <v>112939</v>
      </c>
      <c r="C43">
        <v>16</v>
      </c>
      <c r="D43">
        <v>3.7880629639810701</v>
      </c>
      <c r="E43">
        <v>5</v>
      </c>
      <c r="F43">
        <v>56</v>
      </c>
      <c r="G43" t="s">
        <v>85</v>
      </c>
      <c r="J43" s="4"/>
      <c r="K43" s="4"/>
      <c r="M43" s="40" t="s">
        <v>3</v>
      </c>
      <c r="N43" s="41" t="s">
        <v>9</v>
      </c>
      <c r="O43" s="42" t="s">
        <v>13</v>
      </c>
      <c r="P43" s="43" t="s">
        <v>59</v>
      </c>
    </row>
    <row r="44" spans="1:21" x14ac:dyDescent="0.35">
      <c r="A44" t="s">
        <v>70</v>
      </c>
      <c r="B44">
        <v>174213</v>
      </c>
      <c r="C44">
        <v>26</v>
      </c>
      <c r="D44">
        <v>3.80993633594843</v>
      </c>
      <c r="E44">
        <v>12</v>
      </c>
      <c r="F44">
        <v>35</v>
      </c>
      <c r="G44" t="s">
        <v>85</v>
      </c>
      <c r="J44" s="32" t="s">
        <v>55</v>
      </c>
      <c r="K44" s="32" t="s">
        <v>56</v>
      </c>
      <c r="M44" s="35">
        <v>1.9759585735163301</v>
      </c>
      <c r="N44" s="4">
        <f t="shared" ref="N44:N75" si="0">AVERAGE($M$44:$M$143)</f>
        <v>3.135648299226133</v>
      </c>
      <c r="O44" s="4">
        <f t="shared" ref="O44:O75" si="1">_xlfn.STDEV.S($M$44:$M$143)</f>
        <v>1.1712801306942608</v>
      </c>
      <c r="P44" s="36">
        <f t="shared" ref="P44:P75" si="2">STANDARDIZE(M44,$N$44,$O$44)</f>
        <v>-0.99010449790727018</v>
      </c>
      <c r="R44" s="59" t="s">
        <v>92</v>
      </c>
      <c r="S44" s="60"/>
      <c r="T44" s="60"/>
      <c r="U44" s="4"/>
    </row>
    <row r="45" spans="1:21" x14ac:dyDescent="0.35">
      <c r="A45" t="s">
        <v>68</v>
      </c>
      <c r="B45">
        <v>130878</v>
      </c>
      <c r="C45">
        <v>48</v>
      </c>
      <c r="D45">
        <v>2.4379646048790198</v>
      </c>
      <c r="E45">
        <v>3</v>
      </c>
      <c r="F45">
        <v>21</v>
      </c>
      <c r="G45" t="s">
        <v>85</v>
      </c>
      <c r="J45" s="4" t="s">
        <v>52</v>
      </c>
      <c r="K45" s="4">
        <f>_xlfn.PERCENTILE.INC(Table1[Purchase_Count],0.25)</f>
        <v>13.5</v>
      </c>
      <c r="M45" s="35">
        <v>4.8920422190097801</v>
      </c>
      <c r="N45" s="4">
        <f t="shared" si="0"/>
        <v>3.135648299226133</v>
      </c>
      <c r="O45" s="4">
        <f t="shared" si="1"/>
        <v>1.1712801306942608</v>
      </c>
      <c r="P45" s="36">
        <f t="shared" si="2"/>
        <v>1.4995506828435379</v>
      </c>
      <c r="R45" s="4" t="s">
        <v>88</v>
      </c>
      <c r="S45" s="4">
        <f>SKEW(Table1[Salary])</f>
        <v>-0.25307872181127566</v>
      </c>
      <c r="T45" s="4"/>
      <c r="U45" s="4"/>
    </row>
    <row r="46" spans="1:21" x14ac:dyDescent="0.35">
      <c r="A46" t="s">
        <v>71</v>
      </c>
      <c r="B46">
        <v>87623</v>
      </c>
      <c r="C46">
        <v>49</v>
      </c>
      <c r="D46">
        <v>2.1743673770579699</v>
      </c>
      <c r="E46">
        <v>1</v>
      </c>
      <c r="F46">
        <v>42</v>
      </c>
      <c r="G46" t="s">
        <v>83</v>
      </c>
      <c r="J46" s="4" t="s">
        <v>54</v>
      </c>
      <c r="K46" s="4">
        <f>_xlfn.PERCENTILE.INC(Table1[Purchase_Count],0.5)</f>
        <v>24</v>
      </c>
      <c r="M46" s="35">
        <v>2.5723908986670398</v>
      </c>
      <c r="N46" s="4">
        <f t="shared" si="0"/>
        <v>3.135648299226133</v>
      </c>
      <c r="O46" s="4">
        <f t="shared" si="1"/>
        <v>1.1712801306942608</v>
      </c>
      <c r="P46" s="36">
        <f t="shared" si="2"/>
        <v>-0.48089042561084833</v>
      </c>
      <c r="R46" s="4" t="s">
        <v>89</v>
      </c>
      <c r="S46" s="4">
        <f>KURT(Table1[Salary])</f>
        <v>-1.2236234886974053</v>
      </c>
      <c r="T46" s="4"/>
      <c r="U46" s="4"/>
    </row>
    <row r="47" spans="1:21" x14ac:dyDescent="0.35">
      <c r="A47" t="s">
        <v>70</v>
      </c>
      <c r="B47">
        <v>100450</v>
      </c>
      <c r="C47">
        <v>2</v>
      </c>
      <c r="D47">
        <v>4.23744462191405</v>
      </c>
      <c r="E47">
        <v>1</v>
      </c>
      <c r="F47">
        <v>31</v>
      </c>
      <c r="G47" t="s">
        <v>85</v>
      </c>
      <c r="J47" s="4" t="s">
        <v>53</v>
      </c>
      <c r="K47" s="4">
        <f>_xlfn.PERCENTILE.INC(Table1[Purchase_Count],0.75)</f>
        <v>35</v>
      </c>
      <c r="M47" s="35">
        <v>4.5681862207084496</v>
      </c>
      <c r="N47" s="4">
        <f t="shared" si="0"/>
        <v>3.135648299226133</v>
      </c>
      <c r="O47" s="4">
        <f t="shared" si="1"/>
        <v>1.1712801306942608</v>
      </c>
      <c r="P47" s="36">
        <f t="shared" si="2"/>
        <v>1.2230532081451759</v>
      </c>
      <c r="R47" s="4"/>
      <c r="S47" s="4"/>
      <c r="T47" s="4"/>
      <c r="U47" s="4"/>
    </row>
    <row r="48" spans="1:21" x14ac:dyDescent="0.35">
      <c r="A48" t="s">
        <v>69</v>
      </c>
      <c r="B48">
        <v>118426</v>
      </c>
      <c r="C48">
        <v>1</v>
      </c>
      <c r="D48">
        <v>4.2404535787167204</v>
      </c>
      <c r="E48">
        <v>8</v>
      </c>
      <c r="F48">
        <v>26</v>
      </c>
      <c r="G48" t="s">
        <v>85</v>
      </c>
      <c r="M48" s="35">
        <v>3.5245545039890498</v>
      </c>
      <c r="N48" s="4">
        <f t="shared" si="0"/>
        <v>3.135648299226133</v>
      </c>
      <c r="O48" s="4">
        <f t="shared" si="1"/>
        <v>1.1712801306942608</v>
      </c>
      <c r="P48" s="36">
        <f t="shared" si="2"/>
        <v>0.3320351763607548</v>
      </c>
      <c r="R48" s="4" t="s">
        <v>90</v>
      </c>
      <c r="S48" s="62" t="s">
        <v>91</v>
      </c>
      <c r="T48" s="61"/>
      <c r="U48" s="61"/>
    </row>
    <row r="49" spans="1:16" x14ac:dyDescent="0.35">
      <c r="A49" t="s">
        <v>71</v>
      </c>
      <c r="B49">
        <v>142845</v>
      </c>
      <c r="C49">
        <v>48</v>
      </c>
      <c r="D49">
        <v>4.4682892743204103</v>
      </c>
      <c r="E49">
        <v>10</v>
      </c>
      <c r="F49">
        <v>43</v>
      </c>
      <c r="G49" t="s">
        <v>85</v>
      </c>
      <c r="M49" s="35">
        <v>4.1792452141665901</v>
      </c>
      <c r="N49" s="4">
        <f t="shared" si="0"/>
        <v>3.135648299226133</v>
      </c>
      <c r="O49" s="4">
        <f t="shared" si="1"/>
        <v>1.1712801306942608</v>
      </c>
      <c r="P49" s="36">
        <f t="shared" si="2"/>
        <v>0.89098831918362587</v>
      </c>
    </row>
    <row r="50" spans="1:16" x14ac:dyDescent="0.35">
      <c r="A50" t="s">
        <v>68</v>
      </c>
      <c r="B50">
        <v>178371</v>
      </c>
      <c r="C50">
        <v>12</v>
      </c>
      <c r="D50">
        <v>4.6529622102258799</v>
      </c>
      <c r="E50">
        <v>11</v>
      </c>
      <c r="F50">
        <v>19</v>
      </c>
      <c r="G50" t="s">
        <v>85</v>
      </c>
      <c r="M50" s="35">
        <v>3.01054837242076</v>
      </c>
      <c r="N50" s="4">
        <f t="shared" si="0"/>
        <v>3.135648299226133</v>
      </c>
      <c r="O50" s="4">
        <f t="shared" si="1"/>
        <v>1.1712801306942608</v>
      </c>
      <c r="P50" s="36">
        <f t="shared" si="2"/>
        <v>-0.10680615467387945</v>
      </c>
    </row>
    <row r="51" spans="1:16" x14ac:dyDescent="0.35">
      <c r="A51" t="s">
        <v>70</v>
      </c>
      <c r="B51">
        <v>68585</v>
      </c>
      <c r="C51">
        <v>5</v>
      </c>
      <c r="D51">
        <v>3.0453695954437499</v>
      </c>
      <c r="E51">
        <v>12</v>
      </c>
      <c r="F51">
        <v>37</v>
      </c>
      <c r="G51" t="s">
        <v>81</v>
      </c>
      <c r="M51" s="35">
        <v>3.3076155385054302</v>
      </c>
      <c r="N51" s="4">
        <f t="shared" si="0"/>
        <v>3.135648299226133</v>
      </c>
      <c r="O51" s="4">
        <f t="shared" si="1"/>
        <v>1.1712801306942608</v>
      </c>
      <c r="P51" s="36">
        <f t="shared" si="2"/>
        <v>0.14681990650465992</v>
      </c>
    </row>
    <row r="52" spans="1:16" x14ac:dyDescent="0.35">
      <c r="A52" t="s">
        <v>71</v>
      </c>
      <c r="B52">
        <v>134225</v>
      </c>
      <c r="C52">
        <v>37</v>
      </c>
      <c r="D52">
        <v>3.00606517874879</v>
      </c>
      <c r="E52">
        <v>13</v>
      </c>
      <c r="F52">
        <v>45</v>
      </c>
      <c r="G52" t="s">
        <v>85</v>
      </c>
      <c r="M52" s="35">
        <v>2.9700707752754498</v>
      </c>
      <c r="N52" s="4">
        <f t="shared" si="0"/>
        <v>3.135648299226133</v>
      </c>
      <c r="O52" s="4">
        <f t="shared" si="1"/>
        <v>1.1712801306942608</v>
      </c>
      <c r="P52" s="36">
        <f t="shared" si="2"/>
        <v>-0.14136458018163361</v>
      </c>
    </row>
    <row r="53" spans="1:16" x14ac:dyDescent="0.35">
      <c r="A53" t="s">
        <v>73</v>
      </c>
      <c r="B53">
        <v>89044</v>
      </c>
      <c r="C53">
        <v>32</v>
      </c>
      <c r="D53">
        <v>4.1931807158670997</v>
      </c>
      <c r="E53">
        <v>12</v>
      </c>
      <c r="F53">
        <v>64</v>
      </c>
      <c r="G53" t="s">
        <v>83</v>
      </c>
      <c r="M53" s="35">
        <v>1.78097195119217</v>
      </c>
      <c r="N53" s="4">
        <f t="shared" si="0"/>
        <v>3.135648299226133</v>
      </c>
      <c r="O53" s="4">
        <f t="shared" si="1"/>
        <v>1.1712801306942608</v>
      </c>
      <c r="P53" s="36">
        <f t="shared" si="2"/>
        <v>-1.1565775876612852</v>
      </c>
    </row>
    <row r="54" spans="1:16" x14ac:dyDescent="0.35">
      <c r="A54" t="s">
        <v>68</v>
      </c>
      <c r="B54">
        <v>134556</v>
      </c>
      <c r="C54">
        <v>9</v>
      </c>
      <c r="D54">
        <v>3.5998557231110602</v>
      </c>
      <c r="E54">
        <v>14</v>
      </c>
      <c r="F54">
        <v>24</v>
      </c>
      <c r="G54" t="s">
        <v>85</v>
      </c>
      <c r="M54" s="35">
        <v>3.88980846104602</v>
      </c>
      <c r="N54" s="4">
        <f t="shared" si="0"/>
        <v>3.135648299226133</v>
      </c>
      <c r="O54" s="4">
        <f t="shared" si="1"/>
        <v>1.1712801306942608</v>
      </c>
      <c r="P54" s="36">
        <f t="shared" si="2"/>
        <v>0.64387685068376299</v>
      </c>
    </row>
    <row r="55" spans="1:16" x14ac:dyDescent="0.35">
      <c r="A55" t="s">
        <v>73</v>
      </c>
      <c r="B55">
        <v>27693</v>
      </c>
      <c r="C55">
        <v>41</v>
      </c>
      <c r="D55">
        <v>3.8078675090308098</v>
      </c>
      <c r="E55">
        <v>2</v>
      </c>
      <c r="F55">
        <v>61</v>
      </c>
      <c r="G55" t="s">
        <v>77</v>
      </c>
      <c r="M55" s="35">
        <v>2.1230894497634201</v>
      </c>
      <c r="N55" s="4">
        <f t="shared" si="0"/>
        <v>3.135648299226133</v>
      </c>
      <c r="O55" s="4">
        <f t="shared" si="1"/>
        <v>1.1712801306942608</v>
      </c>
      <c r="P55" s="36">
        <f t="shared" si="2"/>
        <v>-0.86448905170322665</v>
      </c>
    </row>
    <row r="56" spans="1:16" x14ac:dyDescent="0.35">
      <c r="A56" t="s">
        <v>68</v>
      </c>
      <c r="B56">
        <v>120259</v>
      </c>
      <c r="C56">
        <v>35</v>
      </c>
      <c r="D56">
        <v>4.1831706777443998</v>
      </c>
      <c r="E56">
        <v>19</v>
      </c>
      <c r="F56">
        <v>25</v>
      </c>
      <c r="G56" t="s">
        <v>85</v>
      </c>
      <c r="M56" s="35">
        <v>1.09726386572581</v>
      </c>
      <c r="N56" s="4">
        <f t="shared" si="0"/>
        <v>3.135648299226133</v>
      </c>
      <c r="O56" s="4">
        <f t="shared" si="1"/>
        <v>1.1712801306942608</v>
      </c>
      <c r="P56" s="36">
        <f t="shared" si="2"/>
        <v>-1.7403047999218577</v>
      </c>
    </row>
    <row r="57" spans="1:16" x14ac:dyDescent="0.35">
      <c r="A57" t="s">
        <v>73</v>
      </c>
      <c r="B57">
        <v>50939</v>
      </c>
      <c r="C57">
        <v>19</v>
      </c>
      <c r="D57">
        <v>4.5600213672702603</v>
      </c>
      <c r="E57">
        <v>18</v>
      </c>
      <c r="F57">
        <v>64</v>
      </c>
      <c r="G57" t="s">
        <v>79</v>
      </c>
      <c r="M57" s="35">
        <v>3.5818891836286699</v>
      </c>
      <c r="N57" s="4">
        <f t="shared" si="0"/>
        <v>3.135648299226133</v>
      </c>
      <c r="O57" s="4">
        <f t="shared" si="1"/>
        <v>1.1712801306942608</v>
      </c>
      <c r="P57" s="36">
        <f t="shared" si="2"/>
        <v>0.38098561796487879</v>
      </c>
    </row>
    <row r="58" spans="1:16" x14ac:dyDescent="0.35">
      <c r="A58" t="s">
        <v>72</v>
      </c>
      <c r="B58">
        <v>177906</v>
      </c>
      <c r="C58">
        <v>48</v>
      </c>
      <c r="D58">
        <v>2.3519806274061401</v>
      </c>
      <c r="E58">
        <v>3</v>
      </c>
      <c r="F58">
        <v>52</v>
      </c>
      <c r="G58" t="s">
        <v>85</v>
      </c>
      <c r="M58" s="35">
        <v>1.70844271762819</v>
      </c>
      <c r="N58" s="4">
        <f t="shared" si="0"/>
        <v>3.135648299226133</v>
      </c>
      <c r="O58" s="4">
        <f t="shared" si="1"/>
        <v>1.1712801306942608</v>
      </c>
      <c r="P58" s="36">
        <f t="shared" si="2"/>
        <v>-1.2185006337911544</v>
      </c>
    </row>
    <row r="59" spans="1:16" x14ac:dyDescent="0.35">
      <c r="A59" t="s">
        <v>70</v>
      </c>
      <c r="B59">
        <v>43047</v>
      </c>
      <c r="C59">
        <v>16</v>
      </c>
      <c r="D59">
        <v>2.5023318105597698</v>
      </c>
      <c r="E59">
        <v>17</v>
      </c>
      <c r="F59">
        <v>31</v>
      </c>
      <c r="G59" t="s">
        <v>79</v>
      </c>
      <c r="M59" s="35">
        <v>4.7618343374116501</v>
      </c>
      <c r="N59" s="4">
        <f t="shared" si="0"/>
        <v>3.135648299226133</v>
      </c>
      <c r="O59" s="4">
        <f t="shared" si="1"/>
        <v>1.1712801306942608</v>
      </c>
      <c r="P59" s="36">
        <f t="shared" si="2"/>
        <v>1.3883835263402076</v>
      </c>
    </row>
    <row r="60" spans="1:16" x14ac:dyDescent="0.35">
      <c r="A60" t="s">
        <v>70</v>
      </c>
      <c r="B60">
        <v>51105</v>
      </c>
      <c r="C60">
        <v>3</v>
      </c>
      <c r="D60">
        <v>1.37592775936347</v>
      </c>
      <c r="E60">
        <v>8</v>
      </c>
      <c r="F60">
        <v>34</v>
      </c>
      <c r="G60" t="s">
        <v>80</v>
      </c>
      <c r="M60" s="35">
        <v>4.8157143080103397</v>
      </c>
      <c r="N60" s="4">
        <f t="shared" si="0"/>
        <v>3.135648299226133</v>
      </c>
      <c r="O60" s="4">
        <f t="shared" si="1"/>
        <v>1.1712801306942608</v>
      </c>
      <c r="P60" s="36">
        <f t="shared" si="2"/>
        <v>1.434384452324287</v>
      </c>
    </row>
    <row r="61" spans="1:16" x14ac:dyDescent="0.35">
      <c r="A61" t="s">
        <v>72</v>
      </c>
      <c r="B61">
        <v>100766</v>
      </c>
      <c r="C61">
        <v>20</v>
      </c>
      <c r="D61">
        <v>3.3131205639846901</v>
      </c>
      <c r="E61">
        <v>10</v>
      </c>
      <c r="F61">
        <v>53</v>
      </c>
      <c r="G61" t="s">
        <v>85</v>
      </c>
      <c r="M61" s="35">
        <v>4.6594575608817896</v>
      </c>
      <c r="N61" s="4">
        <f t="shared" si="0"/>
        <v>3.135648299226133</v>
      </c>
      <c r="O61" s="4">
        <f t="shared" si="1"/>
        <v>1.1712801306942608</v>
      </c>
      <c r="P61" s="36">
        <f t="shared" si="2"/>
        <v>1.300977641234671</v>
      </c>
    </row>
    <row r="62" spans="1:16" x14ac:dyDescent="0.35">
      <c r="A62" t="s">
        <v>72</v>
      </c>
      <c r="B62">
        <v>171779</v>
      </c>
      <c r="C62">
        <v>24</v>
      </c>
      <c r="D62">
        <v>1.1437690951869599</v>
      </c>
      <c r="E62">
        <v>2</v>
      </c>
      <c r="F62">
        <v>57</v>
      </c>
      <c r="G62" t="s">
        <v>85</v>
      </c>
      <c r="M62" s="35">
        <v>2.48063480102177</v>
      </c>
      <c r="N62" s="4">
        <f t="shared" si="0"/>
        <v>3.135648299226133</v>
      </c>
      <c r="O62" s="4">
        <f t="shared" si="1"/>
        <v>1.1712801306942608</v>
      </c>
      <c r="P62" s="36">
        <f t="shared" si="2"/>
        <v>-0.5592287284990588</v>
      </c>
    </row>
    <row r="63" spans="1:16" x14ac:dyDescent="0.35">
      <c r="A63" t="s">
        <v>68</v>
      </c>
      <c r="B63">
        <v>178048</v>
      </c>
      <c r="C63">
        <v>33</v>
      </c>
      <c r="D63">
        <v>2.8623920725298402</v>
      </c>
      <c r="E63">
        <v>19</v>
      </c>
      <c r="F63">
        <v>21</v>
      </c>
      <c r="G63" t="s">
        <v>85</v>
      </c>
      <c r="M63" s="35">
        <v>1.0618264661154599</v>
      </c>
      <c r="N63" s="4">
        <f t="shared" si="0"/>
        <v>3.135648299226133</v>
      </c>
      <c r="O63" s="4">
        <f t="shared" si="1"/>
        <v>1.1712801306942608</v>
      </c>
      <c r="P63" s="36">
        <f t="shared" si="2"/>
        <v>-1.7705600724921735</v>
      </c>
    </row>
    <row r="64" spans="1:16" x14ac:dyDescent="0.35">
      <c r="A64" t="s">
        <v>68</v>
      </c>
      <c r="B64">
        <v>69262</v>
      </c>
      <c r="C64">
        <v>24</v>
      </c>
      <c r="D64">
        <v>3.1705785388302998</v>
      </c>
      <c r="E64">
        <v>9</v>
      </c>
      <c r="F64">
        <v>19</v>
      </c>
      <c r="G64" t="s">
        <v>81</v>
      </c>
      <c r="M64" s="35">
        <v>4.7132742503509002</v>
      </c>
      <c r="N64" s="4">
        <f t="shared" si="0"/>
        <v>3.135648299226133</v>
      </c>
      <c r="O64" s="4">
        <f t="shared" si="1"/>
        <v>1.1712801306942608</v>
      </c>
      <c r="P64" s="36">
        <f t="shared" si="2"/>
        <v>1.3469245398960625</v>
      </c>
    </row>
    <row r="65" spans="1:16" x14ac:dyDescent="0.35">
      <c r="A65" t="s">
        <v>68</v>
      </c>
      <c r="B65">
        <v>150117</v>
      </c>
      <c r="C65">
        <v>11</v>
      </c>
      <c r="D65">
        <v>2.1461650085131301</v>
      </c>
      <c r="E65">
        <v>7</v>
      </c>
      <c r="F65">
        <v>23</v>
      </c>
      <c r="G65" t="s">
        <v>85</v>
      </c>
      <c r="M65" s="35">
        <v>2.7127365932692502</v>
      </c>
      <c r="N65" s="4">
        <f t="shared" si="0"/>
        <v>3.135648299226133</v>
      </c>
      <c r="O65" s="4">
        <f t="shared" si="1"/>
        <v>1.1712801306942608</v>
      </c>
      <c r="P65" s="36">
        <f t="shared" si="2"/>
        <v>-0.36106794171109813</v>
      </c>
    </row>
    <row r="66" spans="1:16" x14ac:dyDescent="0.35">
      <c r="A66" t="s">
        <v>72</v>
      </c>
      <c r="B66">
        <v>48776</v>
      </c>
      <c r="C66">
        <v>49</v>
      </c>
      <c r="D66">
        <v>3.3633330422760399</v>
      </c>
      <c r="E66">
        <v>4</v>
      </c>
      <c r="F66">
        <v>59</v>
      </c>
      <c r="G66" t="s">
        <v>79</v>
      </c>
      <c r="M66" s="35">
        <v>4.8666192761746698</v>
      </c>
      <c r="N66" s="4">
        <f t="shared" si="0"/>
        <v>3.135648299226133</v>
      </c>
      <c r="O66" s="4">
        <f t="shared" si="1"/>
        <v>1.1712801306942608</v>
      </c>
      <c r="P66" s="36">
        <f t="shared" si="2"/>
        <v>1.477845420226267</v>
      </c>
    </row>
    <row r="67" spans="1:16" x14ac:dyDescent="0.35">
      <c r="A67" t="s">
        <v>68</v>
      </c>
      <c r="B67">
        <v>153376</v>
      </c>
      <c r="C67">
        <v>8</v>
      </c>
      <c r="D67">
        <v>1.1220009997561899</v>
      </c>
      <c r="E67">
        <v>18</v>
      </c>
      <c r="F67">
        <v>21</v>
      </c>
      <c r="G67" t="s">
        <v>85</v>
      </c>
      <c r="M67" s="35">
        <v>4.8544799083570096</v>
      </c>
      <c r="N67" s="4">
        <f t="shared" si="0"/>
        <v>3.135648299226133</v>
      </c>
      <c r="O67" s="4">
        <f t="shared" si="1"/>
        <v>1.1712801306942608</v>
      </c>
      <c r="P67" s="36">
        <f t="shared" si="2"/>
        <v>1.4674812319338686</v>
      </c>
    </row>
    <row r="68" spans="1:16" x14ac:dyDescent="0.35">
      <c r="A68" t="s">
        <v>71</v>
      </c>
      <c r="B68">
        <v>162848</v>
      </c>
      <c r="C68">
        <v>36</v>
      </c>
      <c r="D68">
        <v>1.1493927549968499</v>
      </c>
      <c r="E68">
        <v>13</v>
      </c>
      <c r="F68">
        <v>46</v>
      </c>
      <c r="G68" t="s">
        <v>85</v>
      </c>
      <c r="M68" s="35">
        <v>4.4120378218694398</v>
      </c>
      <c r="N68" s="4">
        <f t="shared" si="0"/>
        <v>3.135648299226133</v>
      </c>
      <c r="O68" s="4">
        <f t="shared" si="1"/>
        <v>1.1712801306942608</v>
      </c>
      <c r="P68" s="36">
        <f t="shared" si="2"/>
        <v>1.0897389012197654</v>
      </c>
    </row>
    <row r="69" spans="1:16" x14ac:dyDescent="0.35">
      <c r="A69" t="s">
        <v>70</v>
      </c>
      <c r="B69">
        <v>117787</v>
      </c>
      <c r="C69">
        <v>38</v>
      </c>
      <c r="D69">
        <v>4.2904022426386303</v>
      </c>
      <c r="E69">
        <v>11</v>
      </c>
      <c r="F69">
        <v>35</v>
      </c>
      <c r="G69" t="s">
        <v>85</v>
      </c>
      <c r="M69" s="35">
        <v>2.1777955682783401</v>
      </c>
      <c r="N69" s="4">
        <f t="shared" si="0"/>
        <v>3.135648299226133</v>
      </c>
      <c r="O69" s="4">
        <f t="shared" si="1"/>
        <v>1.1712801306942608</v>
      </c>
      <c r="P69" s="36">
        <f t="shared" si="2"/>
        <v>-0.81778278811921645</v>
      </c>
    </row>
    <row r="70" spans="1:16" x14ac:dyDescent="0.35">
      <c r="A70" t="s">
        <v>71</v>
      </c>
      <c r="B70">
        <v>152948</v>
      </c>
      <c r="C70">
        <v>40</v>
      </c>
      <c r="D70">
        <v>2.4407625656450498</v>
      </c>
      <c r="E70">
        <v>4</v>
      </c>
      <c r="F70">
        <v>43</v>
      </c>
      <c r="G70" t="s">
        <v>85</v>
      </c>
      <c r="M70" s="35">
        <v>2.5403909144077002</v>
      </c>
      <c r="N70" s="4">
        <f t="shared" si="0"/>
        <v>3.135648299226133</v>
      </c>
      <c r="O70" s="4">
        <f t="shared" si="1"/>
        <v>1.1712801306942608</v>
      </c>
      <c r="P70" s="36">
        <f t="shared" si="2"/>
        <v>-0.50821094733810768</v>
      </c>
    </row>
    <row r="71" spans="1:16" x14ac:dyDescent="0.35">
      <c r="A71" t="s">
        <v>73</v>
      </c>
      <c r="B71">
        <v>80016</v>
      </c>
      <c r="C71">
        <v>20</v>
      </c>
      <c r="D71">
        <v>1.50824205060753</v>
      </c>
      <c r="E71">
        <v>4</v>
      </c>
      <c r="F71">
        <v>61</v>
      </c>
      <c r="G71" t="s">
        <v>82</v>
      </c>
      <c r="M71" s="35">
        <v>4.4045466860674196</v>
      </c>
      <c r="N71" s="4">
        <f t="shared" si="0"/>
        <v>3.135648299226133</v>
      </c>
      <c r="O71" s="4">
        <f t="shared" si="1"/>
        <v>1.1712801306942608</v>
      </c>
      <c r="P71" s="36">
        <f t="shared" si="2"/>
        <v>1.0833432187474774</v>
      </c>
    </row>
    <row r="72" spans="1:16" x14ac:dyDescent="0.35">
      <c r="A72" t="s">
        <v>72</v>
      </c>
      <c r="B72">
        <v>165546</v>
      </c>
      <c r="C72">
        <v>35</v>
      </c>
      <c r="D72">
        <v>3.0889730402192099</v>
      </c>
      <c r="E72">
        <v>10</v>
      </c>
      <c r="F72">
        <v>51</v>
      </c>
      <c r="G72" t="s">
        <v>85</v>
      </c>
      <c r="M72" s="35">
        <v>2.2676880206251102</v>
      </c>
      <c r="N72" s="4">
        <f t="shared" si="0"/>
        <v>3.135648299226133</v>
      </c>
      <c r="O72" s="4">
        <f t="shared" si="1"/>
        <v>1.1712801306942608</v>
      </c>
      <c r="P72" s="36">
        <f t="shared" si="2"/>
        <v>-0.74103560357209408</v>
      </c>
    </row>
    <row r="73" spans="1:16" x14ac:dyDescent="0.35">
      <c r="A73" t="s">
        <v>69</v>
      </c>
      <c r="B73">
        <v>46959</v>
      </c>
      <c r="C73">
        <v>48</v>
      </c>
      <c r="D73">
        <v>4.0799742123944398</v>
      </c>
      <c r="E73">
        <v>5</v>
      </c>
      <c r="F73">
        <v>27</v>
      </c>
      <c r="G73" t="s">
        <v>79</v>
      </c>
      <c r="M73" s="35">
        <v>1.67797098674437</v>
      </c>
      <c r="N73" s="4">
        <f t="shared" si="0"/>
        <v>3.135648299226133</v>
      </c>
      <c r="O73" s="4">
        <f t="shared" si="1"/>
        <v>1.1712801306942608</v>
      </c>
      <c r="P73" s="36">
        <f t="shared" si="2"/>
        <v>-1.2445163836406445</v>
      </c>
    </row>
    <row r="74" spans="1:16" x14ac:dyDescent="0.35">
      <c r="A74" t="s">
        <v>72</v>
      </c>
      <c r="B74">
        <v>161602</v>
      </c>
      <c r="C74">
        <v>25</v>
      </c>
      <c r="D74">
        <v>1.86328410998737</v>
      </c>
      <c r="E74">
        <v>9</v>
      </c>
      <c r="F74">
        <v>53</v>
      </c>
      <c r="G74" t="s">
        <v>85</v>
      </c>
      <c r="M74" s="35">
        <v>3.2272050498334002</v>
      </c>
      <c r="N74" s="4">
        <f t="shared" si="0"/>
        <v>3.135648299226133</v>
      </c>
      <c r="O74" s="4">
        <f t="shared" si="1"/>
        <v>1.1712801306942608</v>
      </c>
      <c r="P74" s="36">
        <f t="shared" si="2"/>
        <v>7.8168107020647692E-2</v>
      </c>
    </row>
    <row r="75" spans="1:16" x14ac:dyDescent="0.35">
      <c r="A75" t="s">
        <v>70</v>
      </c>
      <c r="B75">
        <v>144101</v>
      </c>
      <c r="C75">
        <v>35</v>
      </c>
      <c r="D75">
        <v>3.4915619032760001</v>
      </c>
      <c r="E75">
        <v>3</v>
      </c>
      <c r="F75">
        <v>31</v>
      </c>
      <c r="G75" t="s">
        <v>85</v>
      </c>
      <c r="M75" s="35">
        <v>4.7446190966431203</v>
      </c>
      <c r="N75" s="4">
        <f t="shared" si="0"/>
        <v>3.135648299226133</v>
      </c>
      <c r="O75" s="4">
        <f t="shared" si="1"/>
        <v>1.1712801306942608</v>
      </c>
      <c r="P75" s="36">
        <f t="shared" si="2"/>
        <v>1.3736857266274047</v>
      </c>
    </row>
    <row r="76" spans="1:16" x14ac:dyDescent="0.35">
      <c r="A76" t="s">
        <v>71</v>
      </c>
      <c r="B76">
        <v>28748</v>
      </c>
      <c r="C76">
        <v>25</v>
      </c>
      <c r="D76">
        <v>1.34138985997507</v>
      </c>
      <c r="E76">
        <v>17</v>
      </c>
      <c r="F76">
        <v>48</v>
      </c>
      <c r="G76" t="s">
        <v>77</v>
      </c>
      <c r="M76" s="35">
        <v>3.7841191866998898</v>
      </c>
      <c r="N76" s="4">
        <f t="shared" ref="N76:N107" si="3">AVERAGE($M$44:$M$143)</f>
        <v>3.135648299226133</v>
      </c>
      <c r="O76" s="4">
        <f t="shared" ref="O76:O107" si="4">_xlfn.STDEV.S($M$44:$M$143)</f>
        <v>1.1712801306942608</v>
      </c>
      <c r="P76" s="36">
        <f t="shared" ref="P76:P107" si="5">STANDARDIZE(M76,$N$44,$O$44)</f>
        <v>0.55364286516956818</v>
      </c>
    </row>
    <row r="77" spans="1:16" x14ac:dyDescent="0.35">
      <c r="A77" t="s">
        <v>70</v>
      </c>
      <c r="B77">
        <v>38545</v>
      </c>
      <c r="C77">
        <v>29</v>
      </c>
      <c r="D77">
        <v>1.2067268846744299</v>
      </c>
      <c r="E77">
        <v>3</v>
      </c>
      <c r="F77">
        <v>32</v>
      </c>
      <c r="G77" t="s">
        <v>78</v>
      </c>
      <c r="M77" s="35">
        <v>3.2802446803574599</v>
      </c>
      <c r="N77" s="4">
        <f t="shared" si="3"/>
        <v>3.135648299226133</v>
      </c>
      <c r="O77" s="4">
        <f t="shared" si="4"/>
        <v>1.1712801306942608</v>
      </c>
      <c r="P77" s="36">
        <f t="shared" si="5"/>
        <v>0.12345157861221405</v>
      </c>
    </row>
    <row r="78" spans="1:16" x14ac:dyDescent="0.35">
      <c r="A78" t="s">
        <v>68</v>
      </c>
      <c r="B78">
        <v>152659</v>
      </c>
      <c r="C78">
        <v>18</v>
      </c>
      <c r="D78">
        <v>3.1254185262725902</v>
      </c>
      <c r="E78">
        <v>16</v>
      </c>
      <c r="F78">
        <v>25</v>
      </c>
      <c r="G78" t="s">
        <v>85</v>
      </c>
      <c r="M78" s="35">
        <v>1.3887059750830699</v>
      </c>
      <c r="N78" s="4">
        <f t="shared" si="3"/>
        <v>3.135648299226133</v>
      </c>
      <c r="O78" s="4">
        <f t="shared" si="4"/>
        <v>1.1712801306942608</v>
      </c>
      <c r="P78" s="36">
        <f t="shared" si="5"/>
        <v>-1.4914812249974616</v>
      </c>
    </row>
    <row r="79" spans="1:16" x14ac:dyDescent="0.35">
      <c r="A79" t="s">
        <v>70</v>
      </c>
      <c r="B79">
        <v>98530</v>
      </c>
      <c r="C79">
        <v>46</v>
      </c>
      <c r="D79">
        <v>3.1625404864404199</v>
      </c>
      <c r="E79">
        <v>4</v>
      </c>
      <c r="F79">
        <v>31</v>
      </c>
      <c r="G79" t="s">
        <v>84</v>
      </c>
      <c r="M79" s="35">
        <v>3.4600289067966701</v>
      </c>
      <c r="N79" s="4">
        <f t="shared" si="3"/>
        <v>3.135648299226133</v>
      </c>
      <c r="O79" s="4">
        <f t="shared" si="4"/>
        <v>1.1712801306942608</v>
      </c>
      <c r="P79" s="36">
        <f t="shared" si="5"/>
        <v>0.27694536863548158</v>
      </c>
    </row>
    <row r="80" spans="1:16" ht="15" thickBot="1" x14ac:dyDescent="0.4">
      <c r="A80" t="s">
        <v>70</v>
      </c>
      <c r="B80">
        <v>118557</v>
      </c>
      <c r="C80">
        <v>18</v>
      </c>
      <c r="D80">
        <v>3.54971960599282</v>
      </c>
      <c r="E80">
        <v>18</v>
      </c>
      <c r="F80">
        <v>40</v>
      </c>
      <c r="G80" t="s">
        <v>85</v>
      </c>
      <c r="M80" s="35">
        <v>4.9602154004170496</v>
      </c>
      <c r="N80" s="4">
        <f t="shared" si="3"/>
        <v>3.135648299226133</v>
      </c>
      <c r="O80" s="4">
        <f t="shared" si="4"/>
        <v>1.1712801306942608</v>
      </c>
      <c r="P80" s="36">
        <f t="shared" si="5"/>
        <v>1.5577546765942563</v>
      </c>
    </row>
    <row r="81" spans="1:16" x14ac:dyDescent="0.35">
      <c r="A81" t="s">
        <v>72</v>
      </c>
      <c r="B81">
        <v>86087</v>
      </c>
      <c r="C81">
        <v>2</v>
      </c>
      <c r="D81">
        <v>3.90436533489064</v>
      </c>
      <c r="E81">
        <v>17</v>
      </c>
      <c r="F81">
        <v>57</v>
      </c>
      <c r="G81" t="s">
        <v>83</v>
      </c>
      <c r="J81" s="65" t="s">
        <v>0</v>
      </c>
      <c r="K81" s="65"/>
      <c r="M81" s="35">
        <v>1.5603360609460899</v>
      </c>
      <c r="N81" s="4">
        <f t="shared" si="3"/>
        <v>3.135648299226133</v>
      </c>
      <c r="O81" s="4">
        <f t="shared" si="4"/>
        <v>1.1712801306942608</v>
      </c>
      <c r="P81" s="36">
        <f t="shared" si="5"/>
        <v>-1.3449491688604822</v>
      </c>
    </row>
    <row r="82" spans="1:16" x14ac:dyDescent="0.35">
      <c r="A82" t="s">
        <v>70</v>
      </c>
      <c r="B82">
        <v>93840</v>
      </c>
      <c r="C82">
        <v>35</v>
      </c>
      <c r="D82">
        <v>4.90340831785013</v>
      </c>
      <c r="E82">
        <v>7</v>
      </c>
      <c r="F82">
        <v>38</v>
      </c>
      <c r="G82" t="s">
        <v>84</v>
      </c>
      <c r="J82" s="63"/>
      <c r="K82" s="63"/>
      <c r="M82" s="35">
        <v>3.0733186094549398</v>
      </c>
      <c r="N82" s="4">
        <f t="shared" si="3"/>
        <v>3.135648299226133</v>
      </c>
      <c r="O82" s="4">
        <f t="shared" si="4"/>
        <v>1.1712801306942608</v>
      </c>
      <c r="P82" s="36">
        <f t="shared" si="5"/>
        <v>-5.3215015040209063E-2</v>
      </c>
    </row>
    <row r="83" spans="1:16" x14ac:dyDescent="0.35">
      <c r="A83" t="s">
        <v>70</v>
      </c>
      <c r="B83">
        <v>143451</v>
      </c>
      <c r="C83">
        <v>16</v>
      </c>
      <c r="D83">
        <v>3.0652013932047799</v>
      </c>
      <c r="E83">
        <v>5</v>
      </c>
      <c r="F83">
        <v>33</v>
      </c>
      <c r="G83" t="s">
        <v>85</v>
      </c>
      <c r="J83" s="63" t="s">
        <v>9</v>
      </c>
      <c r="K83" s="63">
        <v>40.880000000000003</v>
      </c>
      <c r="M83" s="35">
        <v>4.5094922877118204</v>
      </c>
      <c r="N83" s="4">
        <f t="shared" si="3"/>
        <v>3.135648299226133</v>
      </c>
      <c r="O83" s="4">
        <f t="shared" si="4"/>
        <v>1.1712801306942608</v>
      </c>
      <c r="P83" s="36">
        <f t="shared" si="5"/>
        <v>1.1729422812554324</v>
      </c>
    </row>
    <row r="84" spans="1:16" x14ac:dyDescent="0.35">
      <c r="A84" t="s">
        <v>73</v>
      </c>
      <c r="B84">
        <v>76005</v>
      </c>
      <c r="C84">
        <v>41</v>
      </c>
      <c r="D84">
        <v>2.2918258917649799</v>
      </c>
      <c r="E84">
        <v>12</v>
      </c>
      <c r="F84">
        <v>62</v>
      </c>
      <c r="G84" t="s">
        <v>82</v>
      </c>
      <c r="J84" s="63" t="s">
        <v>10</v>
      </c>
      <c r="K84" s="63">
        <v>1.3990819500766576</v>
      </c>
      <c r="M84" s="35">
        <v>3.9630744710168102</v>
      </c>
      <c r="N84" s="4">
        <f t="shared" si="3"/>
        <v>3.135648299226133</v>
      </c>
      <c r="O84" s="4">
        <f t="shared" si="4"/>
        <v>1.1712801306942608</v>
      </c>
      <c r="P84" s="36">
        <f t="shared" si="5"/>
        <v>0.70642893199275159</v>
      </c>
    </row>
    <row r="85" spans="1:16" x14ac:dyDescent="0.35">
      <c r="A85" t="s">
        <v>70</v>
      </c>
      <c r="B85">
        <v>64353</v>
      </c>
      <c r="C85">
        <v>36</v>
      </c>
      <c r="D85">
        <v>4.1807447790748098</v>
      </c>
      <c r="E85">
        <v>17</v>
      </c>
      <c r="F85">
        <v>35</v>
      </c>
      <c r="G85" t="s">
        <v>81</v>
      </c>
      <c r="J85" s="63" t="s">
        <v>11</v>
      </c>
      <c r="K85" s="63">
        <v>41</v>
      </c>
      <c r="M85" s="35">
        <v>3.7880629639810701</v>
      </c>
      <c r="N85" s="4">
        <f t="shared" si="3"/>
        <v>3.135648299226133</v>
      </c>
      <c r="O85" s="4">
        <f t="shared" si="4"/>
        <v>1.1712801306942608</v>
      </c>
      <c r="P85" s="36">
        <f t="shared" si="5"/>
        <v>0.5570099309788743</v>
      </c>
    </row>
    <row r="86" spans="1:16" x14ac:dyDescent="0.35">
      <c r="A86" t="s">
        <v>73</v>
      </c>
      <c r="B86">
        <v>77733</v>
      </c>
      <c r="C86">
        <v>33</v>
      </c>
      <c r="D86">
        <v>2.0833290050482902</v>
      </c>
      <c r="E86">
        <v>13</v>
      </c>
      <c r="F86">
        <v>64</v>
      </c>
      <c r="G86" t="s">
        <v>82</v>
      </c>
      <c r="J86" s="63" t="s">
        <v>12</v>
      </c>
      <c r="K86" s="63">
        <v>61</v>
      </c>
      <c r="M86" s="35">
        <v>3.80993633594843</v>
      </c>
      <c r="N86" s="4">
        <f t="shared" si="3"/>
        <v>3.135648299226133</v>
      </c>
      <c r="O86" s="4">
        <f t="shared" si="4"/>
        <v>1.1712801306942608</v>
      </c>
      <c r="P86" s="36">
        <f t="shared" si="5"/>
        <v>0.57568468810498963</v>
      </c>
    </row>
    <row r="87" spans="1:16" x14ac:dyDescent="0.35">
      <c r="A87" t="s">
        <v>71</v>
      </c>
      <c r="B87">
        <v>90318</v>
      </c>
      <c r="C87">
        <v>4</v>
      </c>
      <c r="D87">
        <v>2.75588568282254</v>
      </c>
      <c r="E87">
        <v>3</v>
      </c>
      <c r="F87">
        <v>41</v>
      </c>
      <c r="G87" t="s">
        <v>83</v>
      </c>
      <c r="J87" s="63" t="s">
        <v>13</v>
      </c>
      <c r="K87" s="63">
        <v>13.990819500766575</v>
      </c>
      <c r="M87" s="35">
        <v>2.4379646048790198</v>
      </c>
      <c r="N87" s="4">
        <f t="shared" si="3"/>
        <v>3.135648299226133</v>
      </c>
      <c r="O87" s="4">
        <f t="shared" si="4"/>
        <v>1.1712801306942608</v>
      </c>
      <c r="P87" s="36">
        <f t="shared" si="5"/>
        <v>-0.59565912206977367</v>
      </c>
    </row>
    <row r="88" spans="1:16" x14ac:dyDescent="0.35">
      <c r="A88" t="s">
        <v>71</v>
      </c>
      <c r="B88">
        <v>179736</v>
      </c>
      <c r="C88">
        <v>33</v>
      </c>
      <c r="D88">
        <v>1.3138255253690601</v>
      </c>
      <c r="E88">
        <v>9</v>
      </c>
      <c r="F88">
        <v>43</v>
      </c>
      <c r="G88" t="s">
        <v>85</v>
      </c>
      <c r="J88" s="63" t="s">
        <v>14</v>
      </c>
      <c r="K88" s="63">
        <v>195.74303030303028</v>
      </c>
      <c r="M88" s="35">
        <v>2.1743673770579699</v>
      </c>
      <c r="N88" s="4">
        <f t="shared" si="3"/>
        <v>3.135648299226133</v>
      </c>
      <c r="O88" s="4">
        <f t="shared" si="4"/>
        <v>1.1712801306942608</v>
      </c>
      <c r="P88" s="36">
        <f t="shared" si="5"/>
        <v>-0.82070966370647513</v>
      </c>
    </row>
    <row r="89" spans="1:16" x14ac:dyDescent="0.35">
      <c r="A89" t="s">
        <v>71</v>
      </c>
      <c r="B89">
        <v>92172</v>
      </c>
      <c r="C89">
        <v>14</v>
      </c>
      <c r="D89">
        <v>1.10140297366183</v>
      </c>
      <c r="E89">
        <v>17</v>
      </c>
      <c r="F89">
        <v>42</v>
      </c>
      <c r="G89" t="s">
        <v>84</v>
      </c>
      <c r="J89" s="63" t="s">
        <v>15</v>
      </c>
      <c r="K89" s="63">
        <v>-1.1665488564043374</v>
      </c>
      <c r="M89" s="35">
        <v>4.23744462191405</v>
      </c>
      <c r="N89" s="4">
        <f t="shared" si="3"/>
        <v>3.135648299226133</v>
      </c>
      <c r="O89" s="4">
        <f t="shared" si="4"/>
        <v>1.1712801306942608</v>
      </c>
      <c r="P89" s="36">
        <f t="shared" si="5"/>
        <v>0.94067703687147997</v>
      </c>
    </row>
    <row r="90" spans="1:16" x14ac:dyDescent="0.35">
      <c r="A90" t="s">
        <v>73</v>
      </c>
      <c r="B90">
        <v>118264</v>
      </c>
      <c r="C90">
        <v>21</v>
      </c>
      <c r="D90">
        <v>4.8505936587117002</v>
      </c>
      <c r="E90">
        <v>17</v>
      </c>
      <c r="F90">
        <v>62</v>
      </c>
      <c r="G90" t="s">
        <v>85</v>
      </c>
      <c r="J90" s="63" t="s">
        <v>16</v>
      </c>
      <c r="K90" s="63">
        <v>7.9166331444670376E-2</v>
      </c>
      <c r="M90" s="35">
        <v>4.2404535787167204</v>
      </c>
      <c r="N90" s="4">
        <f t="shared" si="3"/>
        <v>3.135648299226133</v>
      </c>
      <c r="O90" s="4">
        <f t="shared" si="4"/>
        <v>1.1712801306942608</v>
      </c>
      <c r="P90" s="36">
        <f t="shared" si="5"/>
        <v>0.94324598406337568</v>
      </c>
    </row>
    <row r="91" spans="1:16" x14ac:dyDescent="0.35">
      <c r="A91" t="s">
        <v>72</v>
      </c>
      <c r="B91">
        <v>51736</v>
      </c>
      <c r="C91">
        <v>48</v>
      </c>
      <c r="D91">
        <v>4.3439204820488202</v>
      </c>
      <c r="E91">
        <v>16</v>
      </c>
      <c r="F91">
        <v>58</v>
      </c>
      <c r="G91" t="s">
        <v>80</v>
      </c>
      <c r="J91" s="63" t="s">
        <v>17</v>
      </c>
      <c r="K91" s="63">
        <v>46</v>
      </c>
      <c r="M91" s="35">
        <v>4.4682892743204103</v>
      </c>
      <c r="N91" s="4">
        <f t="shared" si="3"/>
        <v>3.135648299226133</v>
      </c>
      <c r="O91" s="4">
        <f t="shared" si="4"/>
        <v>1.1712801306942608</v>
      </c>
      <c r="P91" s="36">
        <f t="shared" si="5"/>
        <v>1.137764519495752</v>
      </c>
    </row>
    <row r="92" spans="1:16" x14ac:dyDescent="0.35">
      <c r="A92" t="s">
        <v>71</v>
      </c>
      <c r="B92">
        <v>137859</v>
      </c>
      <c r="C92">
        <v>20</v>
      </c>
      <c r="D92">
        <v>3.7838968243747901</v>
      </c>
      <c r="E92">
        <v>13</v>
      </c>
      <c r="F92">
        <v>46</v>
      </c>
      <c r="G92" t="s">
        <v>85</v>
      </c>
      <c r="J92" s="63" t="s">
        <v>18</v>
      </c>
      <c r="K92" s="63">
        <v>18</v>
      </c>
      <c r="M92" s="35">
        <v>4.6529622102258799</v>
      </c>
      <c r="N92" s="4">
        <f t="shared" si="3"/>
        <v>3.135648299226133</v>
      </c>
      <c r="O92" s="4">
        <f t="shared" si="4"/>
        <v>1.1712801306942608</v>
      </c>
      <c r="P92" s="36">
        <f t="shared" si="5"/>
        <v>1.295432126984327</v>
      </c>
    </row>
    <row r="93" spans="1:16" x14ac:dyDescent="0.35">
      <c r="A93" t="s">
        <v>70</v>
      </c>
      <c r="B93">
        <v>137181</v>
      </c>
      <c r="C93">
        <v>8</v>
      </c>
      <c r="D93">
        <v>2.6358117776570702</v>
      </c>
      <c r="E93">
        <v>19</v>
      </c>
      <c r="F93">
        <v>32</v>
      </c>
      <c r="G93" t="s">
        <v>85</v>
      </c>
      <c r="J93" s="63" t="s">
        <v>19</v>
      </c>
      <c r="K93" s="63">
        <v>64</v>
      </c>
      <c r="M93" s="35">
        <v>3.0453695954437499</v>
      </c>
      <c r="N93" s="4">
        <f t="shared" si="3"/>
        <v>3.135648299226133</v>
      </c>
      <c r="O93" s="4">
        <f t="shared" si="4"/>
        <v>1.1712801306942608</v>
      </c>
      <c r="P93" s="36">
        <f t="shared" si="5"/>
        <v>-7.7076953169923246E-2</v>
      </c>
    </row>
    <row r="94" spans="1:16" x14ac:dyDescent="0.35">
      <c r="A94" t="s">
        <v>73</v>
      </c>
      <c r="B94">
        <v>156926</v>
      </c>
      <c r="C94">
        <v>7</v>
      </c>
      <c r="D94">
        <v>1.69317728028338</v>
      </c>
      <c r="E94">
        <v>17</v>
      </c>
      <c r="F94">
        <v>62</v>
      </c>
      <c r="G94" t="s">
        <v>85</v>
      </c>
      <c r="J94" s="63" t="s">
        <v>20</v>
      </c>
      <c r="K94" s="63">
        <v>4088</v>
      </c>
      <c r="M94" s="35">
        <v>3.00606517874879</v>
      </c>
      <c r="N94" s="4">
        <f t="shared" si="3"/>
        <v>3.135648299226133</v>
      </c>
      <c r="O94" s="4">
        <f t="shared" si="4"/>
        <v>1.1712801306942608</v>
      </c>
      <c r="P94" s="36">
        <f t="shared" si="5"/>
        <v>-0.11063375624799023</v>
      </c>
    </row>
    <row r="95" spans="1:16" x14ac:dyDescent="0.35">
      <c r="A95" t="s">
        <v>68</v>
      </c>
      <c r="B95">
        <v>115084</v>
      </c>
      <c r="C95">
        <v>3</v>
      </c>
      <c r="D95">
        <v>1.62574817068434</v>
      </c>
      <c r="E95">
        <v>4</v>
      </c>
      <c r="F95">
        <v>18</v>
      </c>
      <c r="G95" t="s">
        <v>85</v>
      </c>
      <c r="J95" s="63" t="s">
        <v>21</v>
      </c>
      <c r="K95" s="63">
        <v>100</v>
      </c>
      <c r="M95" s="35">
        <v>4.1931807158670997</v>
      </c>
      <c r="N95" s="4">
        <f t="shared" si="3"/>
        <v>3.135648299226133</v>
      </c>
      <c r="O95" s="4">
        <f t="shared" si="4"/>
        <v>1.1712801306942608</v>
      </c>
      <c r="P95" s="36">
        <f t="shared" si="5"/>
        <v>0.90288598681694388</v>
      </c>
    </row>
    <row r="96" spans="1:16" ht="15" thickBot="1" x14ac:dyDescent="0.4">
      <c r="A96" t="s">
        <v>71</v>
      </c>
      <c r="B96">
        <v>32392</v>
      </c>
      <c r="C96">
        <v>17</v>
      </c>
      <c r="D96">
        <v>2.00097159265838</v>
      </c>
      <c r="E96">
        <v>12</v>
      </c>
      <c r="F96">
        <v>42</v>
      </c>
      <c r="G96" t="s">
        <v>78</v>
      </c>
      <c r="J96" s="64" t="s">
        <v>93</v>
      </c>
      <c r="K96" s="64">
        <v>2.7760821220006844</v>
      </c>
      <c r="M96" s="35">
        <v>3.5998557231110602</v>
      </c>
      <c r="N96" s="4">
        <f t="shared" si="3"/>
        <v>3.135648299226133</v>
      </c>
      <c r="O96" s="4">
        <f t="shared" si="4"/>
        <v>1.1712801306942608</v>
      </c>
      <c r="P96" s="36">
        <f t="shared" si="5"/>
        <v>0.39632485151931535</v>
      </c>
    </row>
    <row r="97" spans="1:16" x14ac:dyDescent="0.35">
      <c r="A97" t="s">
        <v>68</v>
      </c>
      <c r="B97">
        <v>80680</v>
      </c>
      <c r="C97">
        <v>33</v>
      </c>
      <c r="D97">
        <v>3.1969066588244801</v>
      </c>
      <c r="E97">
        <v>9</v>
      </c>
      <c r="F97">
        <v>24</v>
      </c>
      <c r="G97" t="s">
        <v>82</v>
      </c>
      <c r="M97" s="35">
        <v>3.8078675090308098</v>
      </c>
      <c r="N97" s="4">
        <f t="shared" si="3"/>
        <v>3.135648299226133</v>
      </c>
      <c r="O97" s="4">
        <f t="shared" si="4"/>
        <v>1.1712801306942608</v>
      </c>
      <c r="P97" s="36">
        <f t="shared" si="5"/>
        <v>0.5739183925251321</v>
      </c>
    </row>
    <row r="98" spans="1:16" x14ac:dyDescent="0.35">
      <c r="A98" t="s">
        <v>69</v>
      </c>
      <c r="B98">
        <v>75859</v>
      </c>
      <c r="C98">
        <v>48</v>
      </c>
      <c r="D98">
        <v>3.85838369080024</v>
      </c>
      <c r="E98">
        <v>19</v>
      </c>
      <c r="F98">
        <v>26</v>
      </c>
      <c r="G98" t="s">
        <v>82</v>
      </c>
      <c r="M98" s="35">
        <v>4.1831706777443998</v>
      </c>
      <c r="N98" s="4">
        <f t="shared" si="3"/>
        <v>3.135648299226133</v>
      </c>
      <c r="O98" s="4">
        <f t="shared" si="4"/>
        <v>1.1712801306942608</v>
      </c>
      <c r="P98" s="36">
        <f t="shared" si="5"/>
        <v>0.89433974936240213</v>
      </c>
    </row>
    <row r="99" spans="1:16" x14ac:dyDescent="0.35">
      <c r="A99" t="s">
        <v>71</v>
      </c>
      <c r="B99">
        <v>150657</v>
      </c>
      <c r="C99">
        <v>12</v>
      </c>
      <c r="D99">
        <v>3.6407895068709202</v>
      </c>
      <c r="E99">
        <v>12</v>
      </c>
      <c r="F99">
        <v>41</v>
      </c>
      <c r="G99" t="s">
        <v>85</v>
      </c>
      <c r="M99" s="35">
        <v>4.5600213672702603</v>
      </c>
      <c r="N99" s="4">
        <f t="shared" si="3"/>
        <v>3.135648299226133</v>
      </c>
      <c r="O99" s="4">
        <f t="shared" si="4"/>
        <v>1.1712801306942608</v>
      </c>
      <c r="P99" s="36">
        <f t="shared" si="5"/>
        <v>1.2160823279737947</v>
      </c>
    </row>
    <row r="100" spans="1:16" x14ac:dyDescent="0.35">
      <c r="A100" t="s">
        <v>68</v>
      </c>
      <c r="B100">
        <v>95467</v>
      </c>
      <c r="C100">
        <v>22</v>
      </c>
      <c r="D100">
        <v>2.11973558778377</v>
      </c>
      <c r="E100">
        <v>9</v>
      </c>
      <c r="F100">
        <v>18</v>
      </c>
      <c r="G100" t="s">
        <v>84</v>
      </c>
      <c r="M100" s="35">
        <v>2.3519806274061401</v>
      </c>
      <c r="N100" s="4">
        <f t="shared" si="3"/>
        <v>3.135648299226133</v>
      </c>
      <c r="O100" s="4">
        <f t="shared" si="4"/>
        <v>1.1712801306942608</v>
      </c>
      <c r="P100" s="36">
        <f t="shared" si="5"/>
        <v>-0.66906938082820899</v>
      </c>
    </row>
    <row r="101" spans="1:16" x14ac:dyDescent="0.35">
      <c r="A101" t="s">
        <v>73</v>
      </c>
      <c r="B101">
        <v>123506</v>
      </c>
      <c r="C101">
        <v>22</v>
      </c>
      <c r="D101">
        <v>4.8194611226527702</v>
      </c>
      <c r="E101">
        <v>7</v>
      </c>
      <c r="F101">
        <v>61</v>
      </c>
      <c r="G101" t="s">
        <v>85</v>
      </c>
      <c r="M101" s="35">
        <v>2.5023318105597698</v>
      </c>
      <c r="N101" s="4">
        <f t="shared" si="3"/>
        <v>3.135648299226133</v>
      </c>
      <c r="O101" s="4">
        <f t="shared" si="4"/>
        <v>1.1712801306942608</v>
      </c>
      <c r="P101" s="36">
        <f t="shared" si="5"/>
        <v>-0.54070454374648458</v>
      </c>
    </row>
    <row r="102" spans="1:16" x14ac:dyDescent="0.35">
      <c r="M102" s="35">
        <v>1.37592775936347</v>
      </c>
      <c r="N102" s="4">
        <f t="shared" si="3"/>
        <v>3.135648299226133</v>
      </c>
      <c r="O102" s="4">
        <f t="shared" si="4"/>
        <v>1.1712801306942608</v>
      </c>
      <c r="P102" s="36">
        <f t="shared" si="5"/>
        <v>-1.5023908403701955</v>
      </c>
    </row>
    <row r="103" spans="1:16" x14ac:dyDescent="0.35">
      <c r="M103" s="35">
        <v>3.3131205639846901</v>
      </c>
      <c r="N103" s="4">
        <f t="shared" si="3"/>
        <v>3.135648299226133</v>
      </c>
      <c r="O103" s="4">
        <f t="shared" si="4"/>
        <v>1.1712801306942608</v>
      </c>
      <c r="P103" s="36">
        <f t="shared" si="5"/>
        <v>0.15151991407329929</v>
      </c>
    </row>
    <row r="104" spans="1:16" x14ac:dyDescent="0.35">
      <c r="M104" s="35">
        <v>1.1437690951869599</v>
      </c>
      <c r="N104" s="4">
        <f t="shared" si="3"/>
        <v>3.135648299226133</v>
      </c>
      <c r="O104" s="4">
        <f t="shared" si="4"/>
        <v>1.1712801306942608</v>
      </c>
      <c r="P104" s="36">
        <f t="shared" si="5"/>
        <v>-1.7006001825186883</v>
      </c>
    </row>
    <row r="105" spans="1:16" x14ac:dyDescent="0.35">
      <c r="M105" s="35">
        <v>2.8623920725298402</v>
      </c>
      <c r="N105" s="4">
        <f t="shared" si="3"/>
        <v>3.135648299226133</v>
      </c>
      <c r="O105" s="4">
        <f t="shared" si="4"/>
        <v>1.1712801306942608</v>
      </c>
      <c r="P105" s="36">
        <f t="shared" si="5"/>
        <v>-0.23329707346296719</v>
      </c>
    </row>
    <row r="106" spans="1:16" x14ac:dyDescent="0.35">
      <c r="M106" s="35">
        <v>3.1705785388302998</v>
      </c>
      <c r="N106" s="4">
        <f t="shared" si="3"/>
        <v>3.135648299226133</v>
      </c>
      <c r="O106" s="4">
        <f t="shared" si="4"/>
        <v>1.1712801306942608</v>
      </c>
      <c r="P106" s="36">
        <f t="shared" si="5"/>
        <v>2.9822276233322953E-2</v>
      </c>
    </row>
    <row r="107" spans="1:16" x14ac:dyDescent="0.35">
      <c r="M107" s="35">
        <v>2.1461650085131301</v>
      </c>
      <c r="N107" s="4">
        <f t="shared" si="3"/>
        <v>3.135648299226133</v>
      </c>
      <c r="O107" s="4">
        <f t="shared" si="4"/>
        <v>1.1712801306942608</v>
      </c>
      <c r="P107" s="36">
        <f t="shared" si="5"/>
        <v>-0.84478790750637911</v>
      </c>
    </row>
    <row r="108" spans="1:16" x14ac:dyDescent="0.35">
      <c r="M108" s="35">
        <v>3.3633330422760399</v>
      </c>
      <c r="N108" s="4">
        <f t="shared" ref="N108:N143" si="6">AVERAGE($M$44:$M$143)</f>
        <v>3.135648299226133</v>
      </c>
      <c r="O108" s="4">
        <f t="shared" ref="O108:O143" si="7">_xlfn.STDEV.S($M$44:$M$143)</f>
        <v>1.1712801306942608</v>
      </c>
      <c r="P108" s="36">
        <f t="shared" ref="P108:P143" si="8">STANDARDIZE(M108,$N$44,$O$44)</f>
        <v>0.19438965716506248</v>
      </c>
    </row>
    <row r="109" spans="1:16" x14ac:dyDescent="0.35">
      <c r="M109" s="35">
        <v>1.1220009997561899</v>
      </c>
      <c r="N109" s="4">
        <f t="shared" si="6"/>
        <v>3.135648299226133</v>
      </c>
      <c r="O109" s="4">
        <f t="shared" si="7"/>
        <v>1.1712801306942608</v>
      </c>
      <c r="P109" s="36">
        <f t="shared" si="8"/>
        <v>-1.719185058041051</v>
      </c>
    </row>
    <row r="110" spans="1:16" x14ac:dyDescent="0.35">
      <c r="M110" s="35">
        <v>1.1493927549968499</v>
      </c>
      <c r="N110" s="4">
        <f t="shared" si="6"/>
        <v>3.135648299226133</v>
      </c>
      <c r="O110" s="4">
        <f t="shared" si="7"/>
        <v>1.1712801306942608</v>
      </c>
      <c r="P110" s="36">
        <f t="shared" si="8"/>
        <v>-1.6957988889062399</v>
      </c>
    </row>
    <row r="111" spans="1:16" x14ac:dyDescent="0.35">
      <c r="M111" s="35">
        <v>4.2904022426386303</v>
      </c>
      <c r="N111" s="4">
        <f t="shared" si="6"/>
        <v>3.135648299226133</v>
      </c>
      <c r="O111" s="4">
        <f t="shared" si="7"/>
        <v>1.1712801306942608</v>
      </c>
      <c r="P111" s="36">
        <f t="shared" si="8"/>
        <v>0.98589049122521377</v>
      </c>
    </row>
    <row r="112" spans="1:16" x14ac:dyDescent="0.35">
      <c r="M112" s="35">
        <v>2.4407625656450498</v>
      </c>
      <c r="N112" s="4">
        <f t="shared" si="6"/>
        <v>3.135648299226133</v>
      </c>
      <c r="O112" s="4">
        <f t="shared" si="7"/>
        <v>1.1712801306942608</v>
      </c>
      <c r="P112" s="36">
        <f t="shared" si="8"/>
        <v>-0.59327031627284488</v>
      </c>
    </row>
    <row r="113" spans="13:16" x14ac:dyDescent="0.35">
      <c r="M113" s="35">
        <v>1.50824205060753</v>
      </c>
      <c r="N113" s="4">
        <f t="shared" si="6"/>
        <v>3.135648299226133</v>
      </c>
      <c r="O113" s="4">
        <f t="shared" si="7"/>
        <v>1.1712801306942608</v>
      </c>
      <c r="P113" s="36">
        <f t="shared" si="8"/>
        <v>-1.389425301404182</v>
      </c>
    </row>
    <row r="114" spans="13:16" x14ac:dyDescent="0.35">
      <c r="M114" s="35">
        <v>3.0889730402192099</v>
      </c>
      <c r="N114" s="4">
        <f t="shared" si="6"/>
        <v>3.135648299226133</v>
      </c>
      <c r="O114" s="4">
        <f t="shared" si="7"/>
        <v>1.1712801306942608</v>
      </c>
      <c r="P114" s="36">
        <f t="shared" si="8"/>
        <v>-3.9849782971437327E-2</v>
      </c>
    </row>
    <row r="115" spans="13:16" x14ac:dyDescent="0.35">
      <c r="M115" s="35">
        <v>4.0799742123944398</v>
      </c>
      <c r="N115" s="4">
        <f t="shared" si="6"/>
        <v>3.135648299226133</v>
      </c>
      <c r="O115" s="4">
        <f t="shared" si="7"/>
        <v>1.1712801306942608</v>
      </c>
      <c r="P115" s="36">
        <f t="shared" si="8"/>
        <v>0.80623404121827813</v>
      </c>
    </row>
    <row r="116" spans="13:16" x14ac:dyDescent="0.35">
      <c r="M116" s="35">
        <v>1.86328410998737</v>
      </c>
      <c r="N116" s="4">
        <f t="shared" si="6"/>
        <v>3.135648299226133</v>
      </c>
      <c r="O116" s="4">
        <f t="shared" si="7"/>
        <v>1.1712801306942608</v>
      </c>
      <c r="P116" s="36">
        <f t="shared" si="8"/>
        <v>-1.0863022055061975</v>
      </c>
    </row>
    <row r="117" spans="13:16" x14ac:dyDescent="0.35">
      <c r="M117" s="35">
        <v>3.4915619032760001</v>
      </c>
      <c r="N117" s="4">
        <f t="shared" si="6"/>
        <v>3.135648299226133</v>
      </c>
      <c r="O117" s="4">
        <f t="shared" si="7"/>
        <v>1.1712801306942608</v>
      </c>
      <c r="P117" s="36">
        <f t="shared" si="8"/>
        <v>0.30386719173568161</v>
      </c>
    </row>
    <row r="118" spans="13:16" x14ac:dyDescent="0.35">
      <c r="M118" s="35">
        <v>1.34138985997507</v>
      </c>
      <c r="N118" s="4">
        <f t="shared" si="6"/>
        <v>3.135648299226133</v>
      </c>
      <c r="O118" s="4">
        <f t="shared" si="7"/>
        <v>1.1712801306942608</v>
      </c>
      <c r="P118" s="36">
        <f t="shared" si="8"/>
        <v>-1.5318781495828329</v>
      </c>
    </row>
    <row r="119" spans="13:16" x14ac:dyDescent="0.35">
      <c r="M119" s="35">
        <v>1.2067268846744299</v>
      </c>
      <c r="N119" s="4">
        <f t="shared" si="6"/>
        <v>3.135648299226133</v>
      </c>
      <c r="O119" s="4">
        <f t="shared" si="7"/>
        <v>1.1712801306942608</v>
      </c>
      <c r="P119" s="36">
        <f t="shared" si="8"/>
        <v>-1.6468489168414053</v>
      </c>
    </row>
    <row r="120" spans="13:16" x14ac:dyDescent="0.35">
      <c r="M120" s="35">
        <v>3.1254185262725902</v>
      </c>
      <c r="N120" s="4">
        <f t="shared" si="6"/>
        <v>3.135648299226133</v>
      </c>
      <c r="O120" s="4">
        <f t="shared" si="7"/>
        <v>1.1712801306942608</v>
      </c>
      <c r="P120" s="36">
        <f t="shared" si="8"/>
        <v>-8.7338397412062372E-3</v>
      </c>
    </row>
    <row r="121" spans="13:16" x14ac:dyDescent="0.35">
      <c r="M121" s="35">
        <v>3.1625404864404199</v>
      </c>
      <c r="N121" s="4">
        <f t="shared" si="6"/>
        <v>3.135648299226133</v>
      </c>
      <c r="O121" s="4">
        <f t="shared" si="7"/>
        <v>1.1712801306942608</v>
      </c>
      <c r="P121" s="36">
        <f t="shared" si="8"/>
        <v>2.2959654577549171E-2</v>
      </c>
    </row>
    <row r="122" spans="13:16" x14ac:dyDescent="0.35">
      <c r="M122" s="35">
        <v>3.54971960599282</v>
      </c>
      <c r="N122" s="4">
        <f t="shared" si="6"/>
        <v>3.135648299226133</v>
      </c>
      <c r="O122" s="4">
        <f t="shared" si="7"/>
        <v>1.1712801306942608</v>
      </c>
      <c r="P122" s="36">
        <f t="shared" si="8"/>
        <v>0.35352030305615423</v>
      </c>
    </row>
    <row r="123" spans="13:16" x14ac:dyDescent="0.35">
      <c r="M123" s="35">
        <v>3.90436533489064</v>
      </c>
      <c r="N123" s="4">
        <f t="shared" si="6"/>
        <v>3.135648299226133</v>
      </c>
      <c r="O123" s="4">
        <f t="shared" si="7"/>
        <v>1.1712801306942608</v>
      </c>
      <c r="P123" s="36">
        <f t="shared" si="8"/>
        <v>0.65630502517690636</v>
      </c>
    </row>
    <row r="124" spans="13:16" x14ac:dyDescent="0.35">
      <c r="M124" s="35">
        <v>4.90340831785013</v>
      </c>
      <c r="N124" s="4">
        <f t="shared" si="6"/>
        <v>3.135648299226133</v>
      </c>
      <c r="O124" s="4">
        <f t="shared" si="7"/>
        <v>1.1712801306942608</v>
      </c>
      <c r="P124" s="36">
        <f t="shared" si="8"/>
        <v>1.5092546798144528</v>
      </c>
    </row>
    <row r="125" spans="13:16" x14ac:dyDescent="0.35">
      <c r="M125" s="35">
        <v>3.0652013932047799</v>
      </c>
      <c r="N125" s="4">
        <f t="shared" si="6"/>
        <v>3.135648299226133</v>
      </c>
      <c r="O125" s="4">
        <f t="shared" si="7"/>
        <v>1.1712801306942608</v>
      </c>
      <c r="P125" s="36">
        <f t="shared" si="8"/>
        <v>-6.0145224165628584E-2</v>
      </c>
    </row>
    <row r="126" spans="13:16" x14ac:dyDescent="0.35">
      <c r="M126" s="35">
        <v>2.2918258917649799</v>
      </c>
      <c r="N126" s="4">
        <f t="shared" si="6"/>
        <v>3.135648299226133</v>
      </c>
      <c r="O126" s="4">
        <f t="shared" si="7"/>
        <v>1.1712801306942608</v>
      </c>
      <c r="P126" s="36">
        <f t="shared" si="8"/>
        <v>-0.72042749240609805</v>
      </c>
    </row>
    <row r="127" spans="13:16" x14ac:dyDescent="0.35">
      <c r="M127" s="35">
        <v>4.1807447790748098</v>
      </c>
      <c r="N127" s="4">
        <f t="shared" si="6"/>
        <v>3.135648299226133</v>
      </c>
      <c r="O127" s="4">
        <f t="shared" si="7"/>
        <v>1.1712801306942608</v>
      </c>
      <c r="P127" s="36">
        <f t="shared" si="8"/>
        <v>0.89226859780265344</v>
      </c>
    </row>
    <row r="128" spans="13:16" x14ac:dyDescent="0.35">
      <c r="M128" s="35">
        <v>2.0833290050482902</v>
      </c>
      <c r="N128" s="4">
        <f t="shared" si="6"/>
        <v>3.135648299226133</v>
      </c>
      <c r="O128" s="4">
        <f t="shared" si="7"/>
        <v>1.1712801306942608</v>
      </c>
      <c r="P128" s="36">
        <f t="shared" si="8"/>
        <v>-0.89843519633009938</v>
      </c>
    </row>
    <row r="129" spans="13:16" x14ac:dyDescent="0.35">
      <c r="M129" s="35">
        <v>2.75588568282254</v>
      </c>
      <c r="N129" s="4">
        <f t="shared" si="6"/>
        <v>3.135648299226133</v>
      </c>
      <c r="O129" s="4">
        <f t="shared" si="7"/>
        <v>1.1712801306942608</v>
      </c>
      <c r="P129" s="36">
        <f t="shared" si="8"/>
        <v>-0.32422868488215001</v>
      </c>
    </row>
    <row r="130" spans="13:16" x14ac:dyDescent="0.35">
      <c r="M130" s="35">
        <v>1.3138255253690601</v>
      </c>
      <c r="N130" s="4">
        <f t="shared" si="6"/>
        <v>3.135648299226133</v>
      </c>
      <c r="O130" s="4">
        <f t="shared" si="7"/>
        <v>1.1712801306942608</v>
      </c>
      <c r="P130" s="36">
        <f t="shared" si="8"/>
        <v>-1.555411661237019</v>
      </c>
    </row>
    <row r="131" spans="13:16" x14ac:dyDescent="0.35">
      <c r="M131" s="35">
        <v>1.10140297366183</v>
      </c>
      <c r="N131" s="4">
        <f t="shared" si="6"/>
        <v>3.135648299226133</v>
      </c>
      <c r="O131" s="4">
        <f t="shared" si="7"/>
        <v>1.1712801306942608</v>
      </c>
      <c r="P131" s="36">
        <f t="shared" si="8"/>
        <v>-1.7367709672992837</v>
      </c>
    </row>
    <row r="132" spans="13:16" x14ac:dyDescent="0.35">
      <c r="M132" s="35">
        <v>4.8505936587117002</v>
      </c>
      <c r="N132" s="4">
        <f t="shared" si="6"/>
        <v>3.135648299226133</v>
      </c>
      <c r="O132" s="4">
        <f t="shared" si="7"/>
        <v>1.1712801306942608</v>
      </c>
      <c r="P132" s="36">
        <f t="shared" si="8"/>
        <v>1.4641632813057761</v>
      </c>
    </row>
    <row r="133" spans="13:16" x14ac:dyDescent="0.35">
      <c r="M133" s="35">
        <v>4.3439204820488202</v>
      </c>
      <c r="N133" s="4">
        <f t="shared" si="6"/>
        <v>3.135648299226133</v>
      </c>
      <c r="O133" s="4">
        <f t="shared" si="7"/>
        <v>1.1712801306942608</v>
      </c>
      <c r="P133" s="36">
        <f t="shared" si="8"/>
        <v>1.0315825831575405</v>
      </c>
    </row>
    <row r="134" spans="13:16" x14ac:dyDescent="0.35">
      <c r="M134" s="35">
        <v>3.7838968243747901</v>
      </c>
      <c r="N134" s="4">
        <f t="shared" si="6"/>
        <v>3.135648299226133</v>
      </c>
      <c r="O134" s="4">
        <f t="shared" si="7"/>
        <v>1.1712801306942608</v>
      </c>
      <c r="P134" s="36">
        <f t="shared" si="8"/>
        <v>0.55345301961573989</v>
      </c>
    </row>
    <row r="135" spans="13:16" x14ac:dyDescent="0.35">
      <c r="M135" s="35">
        <v>2.6358117776570702</v>
      </c>
      <c r="N135" s="4">
        <f t="shared" si="6"/>
        <v>3.135648299226133</v>
      </c>
      <c r="O135" s="4">
        <f t="shared" si="7"/>
        <v>1.1712801306942608</v>
      </c>
      <c r="P135" s="36">
        <f t="shared" si="8"/>
        <v>-0.42674378952607289</v>
      </c>
    </row>
    <row r="136" spans="13:16" x14ac:dyDescent="0.35">
      <c r="M136" s="35">
        <v>1.69317728028338</v>
      </c>
      <c r="N136" s="4">
        <f t="shared" si="6"/>
        <v>3.135648299226133</v>
      </c>
      <c r="O136" s="4">
        <f t="shared" si="7"/>
        <v>1.1712801306942608</v>
      </c>
      <c r="P136" s="36">
        <f t="shared" si="8"/>
        <v>-1.231533756222559</v>
      </c>
    </row>
    <row r="137" spans="13:16" x14ac:dyDescent="0.35">
      <c r="M137" s="35">
        <v>1.62574817068434</v>
      </c>
      <c r="N137" s="4">
        <f t="shared" si="6"/>
        <v>3.135648299226133</v>
      </c>
      <c r="O137" s="4">
        <f t="shared" si="7"/>
        <v>1.1712801306942608</v>
      </c>
      <c r="P137" s="36">
        <f t="shared" si="8"/>
        <v>-1.2891024862231886</v>
      </c>
    </row>
    <row r="138" spans="13:16" x14ac:dyDescent="0.35">
      <c r="M138" s="35">
        <v>2.00097159265838</v>
      </c>
      <c r="N138" s="4">
        <f t="shared" si="6"/>
        <v>3.135648299226133</v>
      </c>
      <c r="O138" s="4">
        <f t="shared" si="7"/>
        <v>1.1712801306942608</v>
      </c>
      <c r="P138" s="36">
        <f t="shared" si="8"/>
        <v>-0.96874921449848928</v>
      </c>
    </row>
    <row r="139" spans="13:16" x14ac:dyDescent="0.35">
      <c r="M139" s="35">
        <v>3.1969066588244801</v>
      </c>
      <c r="N139" s="4">
        <f t="shared" si="6"/>
        <v>3.135648299226133</v>
      </c>
      <c r="O139" s="4">
        <f t="shared" si="7"/>
        <v>1.1712801306942608</v>
      </c>
      <c r="P139" s="36">
        <f t="shared" si="8"/>
        <v>5.2300348988279219E-2</v>
      </c>
    </row>
    <row r="140" spans="13:16" x14ac:dyDescent="0.35">
      <c r="M140" s="35">
        <v>3.85838369080024</v>
      </c>
      <c r="N140" s="4">
        <f t="shared" si="6"/>
        <v>3.135648299226133</v>
      </c>
      <c r="O140" s="4">
        <f t="shared" si="7"/>
        <v>1.1712801306942608</v>
      </c>
      <c r="P140" s="36">
        <f t="shared" si="8"/>
        <v>0.61704742754042552</v>
      </c>
    </row>
    <row r="141" spans="13:16" x14ac:dyDescent="0.35">
      <c r="M141" s="35">
        <v>3.6407895068709202</v>
      </c>
      <c r="N141" s="4">
        <f t="shared" si="6"/>
        <v>3.135648299226133</v>
      </c>
      <c r="O141" s="4">
        <f t="shared" si="7"/>
        <v>1.1712801306942608</v>
      </c>
      <c r="P141" s="36">
        <f t="shared" si="8"/>
        <v>0.43127275397847942</v>
      </c>
    </row>
    <row r="142" spans="13:16" x14ac:dyDescent="0.35">
      <c r="M142" s="35">
        <v>2.11973558778377</v>
      </c>
      <c r="N142" s="4">
        <f t="shared" si="6"/>
        <v>3.135648299226133</v>
      </c>
      <c r="O142" s="4">
        <f t="shared" si="7"/>
        <v>1.1712801306942608</v>
      </c>
      <c r="P142" s="36">
        <f t="shared" si="8"/>
        <v>-0.86735246745814265</v>
      </c>
    </row>
    <row r="143" spans="13:16" x14ac:dyDescent="0.35">
      <c r="M143" s="37">
        <v>4.8194611226527702</v>
      </c>
      <c r="N143" s="38">
        <f t="shared" si="6"/>
        <v>3.135648299226133</v>
      </c>
      <c r="O143" s="38">
        <f t="shared" si="7"/>
        <v>1.1712801306942608</v>
      </c>
      <c r="P143" s="39">
        <f t="shared" si="8"/>
        <v>1.437583357986769</v>
      </c>
    </row>
  </sheetData>
  <phoneticPr fontId="22" type="noConversion"/>
  <conditionalFormatting sqref="K33:O37">
    <cfRule type="cellIs" dxfId="0" priority="1" operator="greaterThan">
      <formula>0.417851768</formula>
    </cfRule>
  </conditionalFormatting>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146F-A339-4B2E-AD3D-3697792916F7}">
  <dimension ref="A1:U45"/>
  <sheetViews>
    <sheetView tabSelected="1" workbookViewId="0">
      <selection activeCell="L44" sqref="L44"/>
    </sheetView>
  </sheetViews>
  <sheetFormatPr defaultRowHeight="14.5" x14ac:dyDescent="0.35"/>
  <cols>
    <col min="1" max="1" width="21.36328125" bestFit="1" customWidth="1"/>
    <col min="2" max="2" width="12.6328125" bestFit="1" customWidth="1"/>
    <col min="3" max="3" width="21.36328125" bestFit="1" customWidth="1"/>
    <col min="4" max="4" width="12.6328125" bestFit="1" customWidth="1"/>
    <col min="5" max="5" width="21.36328125" bestFit="1" customWidth="1"/>
    <col min="6" max="6" width="12.6328125" bestFit="1" customWidth="1"/>
    <col min="7" max="7" width="21.36328125" bestFit="1" customWidth="1"/>
    <col min="8" max="8" width="12.6328125" bestFit="1" customWidth="1"/>
    <col min="9" max="9" width="21.36328125" bestFit="1" customWidth="1"/>
    <col min="10" max="10" width="12.6328125" bestFit="1" customWidth="1"/>
    <col min="12" max="12" width="21.36328125" bestFit="1" customWidth="1"/>
    <col min="13" max="13" width="12.6328125" bestFit="1" customWidth="1"/>
    <col min="14" max="14" width="21.36328125" bestFit="1" customWidth="1"/>
    <col min="15" max="15" width="12.6328125" bestFit="1" customWidth="1"/>
    <col min="16" max="16" width="21.36328125" bestFit="1" customWidth="1"/>
    <col min="17" max="17" width="12.6328125" bestFit="1" customWidth="1"/>
    <col min="18" max="18" width="21.36328125" bestFit="1" customWidth="1"/>
    <col min="19" max="19" width="12.6328125" bestFit="1" customWidth="1"/>
    <col min="20" max="20" width="21.36328125" bestFit="1" customWidth="1"/>
    <col min="21" max="21" width="12.6328125" bestFit="1" customWidth="1"/>
  </cols>
  <sheetData>
    <row r="1" spans="1:21" ht="15.5" x14ac:dyDescent="0.35">
      <c r="B1" s="8" t="s">
        <v>33</v>
      </c>
      <c r="C1" s="9"/>
      <c r="D1" s="9"/>
      <c r="O1" s="10" t="s">
        <v>35</v>
      </c>
      <c r="P1" s="11"/>
      <c r="Q1" s="11"/>
    </row>
    <row r="2" spans="1:21" ht="15" thickBot="1" x14ac:dyDescent="0.4"/>
    <row r="3" spans="1:21" x14ac:dyDescent="0.35">
      <c r="A3" s="3" t="s">
        <v>0</v>
      </c>
      <c r="B3" s="3"/>
      <c r="C3" s="3" t="s">
        <v>1</v>
      </c>
      <c r="D3" s="3"/>
      <c r="E3" s="3" t="s">
        <v>2</v>
      </c>
      <c r="F3" s="3"/>
      <c r="G3" s="3" t="s">
        <v>3</v>
      </c>
      <c r="H3" s="3"/>
      <c r="I3" s="3" t="s">
        <v>4</v>
      </c>
      <c r="J3" s="3"/>
      <c r="L3" s="3" t="s">
        <v>0</v>
      </c>
      <c r="M3" s="3"/>
      <c r="N3" s="3" t="s">
        <v>1</v>
      </c>
      <c r="O3" s="3"/>
      <c r="P3" s="3" t="s">
        <v>2</v>
      </c>
      <c r="Q3" s="3"/>
      <c r="R3" s="3" t="s">
        <v>3</v>
      </c>
      <c r="S3" s="3"/>
      <c r="T3" s="3" t="s">
        <v>4</v>
      </c>
      <c r="U3" s="3"/>
    </row>
    <row r="5" spans="1:21" x14ac:dyDescent="0.35">
      <c r="A5" t="s">
        <v>9</v>
      </c>
      <c r="B5">
        <v>40.880000000000003</v>
      </c>
      <c r="C5" t="s">
        <v>9</v>
      </c>
      <c r="D5">
        <v>109321.51</v>
      </c>
      <c r="E5" t="s">
        <v>9</v>
      </c>
      <c r="F5">
        <v>24.47</v>
      </c>
      <c r="G5" t="s">
        <v>9</v>
      </c>
      <c r="H5">
        <v>3.135648299226133</v>
      </c>
      <c r="I5" t="s">
        <v>9</v>
      </c>
      <c r="J5">
        <v>9.9600000000000009</v>
      </c>
      <c r="L5" t="s">
        <v>9</v>
      </c>
      <c r="M5">
        <v>40.880000000000003</v>
      </c>
      <c r="N5" t="s">
        <v>9</v>
      </c>
      <c r="O5">
        <v>109321.51</v>
      </c>
      <c r="P5" t="s">
        <v>9</v>
      </c>
      <c r="Q5">
        <v>24.47</v>
      </c>
      <c r="R5" t="s">
        <v>9</v>
      </c>
      <c r="S5">
        <v>3.135648299226133</v>
      </c>
      <c r="T5" t="s">
        <v>9</v>
      </c>
      <c r="U5">
        <v>9.9600000000000009</v>
      </c>
    </row>
    <row r="6" spans="1:21" x14ac:dyDescent="0.35">
      <c r="A6" t="s">
        <v>10</v>
      </c>
      <c r="B6">
        <v>1.3990819500766576</v>
      </c>
      <c r="C6" t="s">
        <v>10</v>
      </c>
      <c r="D6">
        <v>4441.8086324573605</v>
      </c>
      <c r="E6" t="s">
        <v>10</v>
      </c>
      <c r="F6">
        <v>1.3994555218283138</v>
      </c>
      <c r="G6" t="s">
        <v>10</v>
      </c>
      <c r="H6">
        <v>0.11712801306942608</v>
      </c>
      <c r="I6" t="s">
        <v>10</v>
      </c>
      <c r="J6">
        <v>0.58204099269013443</v>
      </c>
      <c r="L6" t="s">
        <v>10</v>
      </c>
      <c r="M6">
        <v>1.3990819500766576</v>
      </c>
      <c r="N6" t="s">
        <v>10</v>
      </c>
      <c r="O6">
        <v>4441.8086324573605</v>
      </c>
      <c r="P6" t="s">
        <v>10</v>
      </c>
      <c r="Q6">
        <v>1.3994555218283138</v>
      </c>
      <c r="R6" t="s">
        <v>10</v>
      </c>
      <c r="S6">
        <v>0.11712801306942608</v>
      </c>
      <c r="T6" t="s">
        <v>10</v>
      </c>
      <c r="U6">
        <v>0.58204099269013443</v>
      </c>
    </row>
    <row r="7" spans="1:21" x14ac:dyDescent="0.35">
      <c r="A7" t="s">
        <v>11</v>
      </c>
      <c r="B7">
        <v>41</v>
      </c>
      <c r="C7" t="s">
        <v>11</v>
      </c>
      <c r="D7">
        <v>118025.5</v>
      </c>
      <c r="E7" t="s">
        <v>11</v>
      </c>
      <c r="F7">
        <v>24</v>
      </c>
      <c r="G7" t="s">
        <v>11</v>
      </c>
      <c r="H7">
        <v>3.18374259882739</v>
      </c>
      <c r="I7" t="s">
        <v>11</v>
      </c>
      <c r="J7">
        <v>10</v>
      </c>
      <c r="L7" t="s">
        <v>11</v>
      </c>
      <c r="M7">
        <v>41</v>
      </c>
      <c r="N7" t="s">
        <v>11</v>
      </c>
      <c r="O7">
        <v>118025.5</v>
      </c>
      <c r="P7" t="s">
        <v>11</v>
      </c>
      <c r="Q7">
        <v>24</v>
      </c>
      <c r="R7" t="s">
        <v>11</v>
      </c>
      <c r="S7">
        <v>3.18374259882739</v>
      </c>
      <c r="T7" t="s">
        <v>11</v>
      </c>
      <c r="U7">
        <v>10</v>
      </c>
    </row>
    <row r="8" spans="1:21" x14ac:dyDescent="0.35">
      <c r="A8" t="s">
        <v>12</v>
      </c>
      <c r="B8">
        <v>61</v>
      </c>
      <c r="C8" t="s">
        <v>12</v>
      </c>
      <c r="D8" t="e">
        <v>#N/A</v>
      </c>
      <c r="E8" t="s">
        <v>12</v>
      </c>
      <c r="F8">
        <v>48</v>
      </c>
      <c r="G8" t="s">
        <v>12</v>
      </c>
      <c r="H8" t="e">
        <v>#N/A</v>
      </c>
      <c r="I8" t="s">
        <v>12</v>
      </c>
      <c r="J8">
        <v>5</v>
      </c>
      <c r="L8" t="s">
        <v>12</v>
      </c>
      <c r="M8">
        <v>61</v>
      </c>
      <c r="N8" t="s">
        <v>12</v>
      </c>
      <c r="O8" t="e">
        <v>#N/A</v>
      </c>
      <c r="P8" t="s">
        <v>12</v>
      </c>
      <c r="Q8">
        <v>48</v>
      </c>
      <c r="R8" t="s">
        <v>12</v>
      </c>
      <c r="S8" t="e">
        <v>#N/A</v>
      </c>
      <c r="T8" t="s">
        <v>12</v>
      </c>
      <c r="U8">
        <v>5</v>
      </c>
    </row>
    <row r="9" spans="1:21" x14ac:dyDescent="0.35">
      <c r="A9" t="s">
        <v>13</v>
      </c>
      <c r="B9">
        <v>13.990819500766575</v>
      </c>
      <c r="C9" t="s">
        <v>13</v>
      </c>
      <c r="D9">
        <v>44418.086324573604</v>
      </c>
      <c r="E9" t="s">
        <v>13</v>
      </c>
      <c r="F9">
        <v>13.994555218283137</v>
      </c>
      <c r="G9" t="s">
        <v>13</v>
      </c>
      <c r="H9">
        <v>1.1712801306942608</v>
      </c>
      <c r="I9" t="s">
        <v>13</v>
      </c>
      <c r="J9">
        <v>5.8204099269013447</v>
      </c>
      <c r="L9" t="s">
        <v>13</v>
      </c>
      <c r="M9">
        <v>13.990819500766575</v>
      </c>
      <c r="N9" t="s">
        <v>13</v>
      </c>
      <c r="O9">
        <v>44418.086324573604</v>
      </c>
      <c r="P9" t="s">
        <v>13</v>
      </c>
      <c r="Q9">
        <v>13.994555218283137</v>
      </c>
      <c r="R9" t="s">
        <v>13</v>
      </c>
      <c r="S9">
        <v>1.1712801306942608</v>
      </c>
      <c r="T9" t="s">
        <v>13</v>
      </c>
      <c r="U9">
        <v>5.8204099269013447</v>
      </c>
    </row>
    <row r="10" spans="1:21" x14ac:dyDescent="0.35">
      <c r="A10" t="s">
        <v>14</v>
      </c>
      <c r="B10">
        <v>195.74303030303028</v>
      </c>
      <c r="C10" t="s">
        <v>14</v>
      </c>
      <c r="D10">
        <v>1972966392.7372727</v>
      </c>
      <c r="E10" t="s">
        <v>14</v>
      </c>
      <c r="F10">
        <v>195.84757575757578</v>
      </c>
      <c r="G10" t="s">
        <v>14</v>
      </c>
      <c r="H10">
        <v>1.3718971445591648</v>
      </c>
      <c r="I10" t="s">
        <v>14</v>
      </c>
      <c r="J10">
        <v>33.87717171717172</v>
      </c>
      <c r="L10" t="s">
        <v>14</v>
      </c>
      <c r="M10">
        <v>195.74303030303028</v>
      </c>
      <c r="N10" t="s">
        <v>14</v>
      </c>
      <c r="O10">
        <v>1972966392.7372727</v>
      </c>
      <c r="P10" t="s">
        <v>14</v>
      </c>
      <c r="Q10">
        <v>195.84757575757578</v>
      </c>
      <c r="R10" t="s">
        <v>14</v>
      </c>
      <c r="S10">
        <v>1.3718971445591648</v>
      </c>
      <c r="T10" t="s">
        <v>14</v>
      </c>
      <c r="U10">
        <v>33.87717171717172</v>
      </c>
    </row>
    <row r="11" spans="1:21" x14ac:dyDescent="0.35">
      <c r="A11" t="s">
        <v>15</v>
      </c>
      <c r="B11">
        <v>-1.1665488564043374</v>
      </c>
      <c r="C11" t="s">
        <v>15</v>
      </c>
      <c r="D11">
        <v>-1.2236234886974053</v>
      </c>
      <c r="E11" t="s">
        <v>15</v>
      </c>
      <c r="F11">
        <v>-1.055159061973828</v>
      </c>
      <c r="G11" t="s">
        <v>15</v>
      </c>
      <c r="H11">
        <v>-1.1378841235790116</v>
      </c>
      <c r="I11" t="s">
        <v>15</v>
      </c>
      <c r="J11">
        <v>-1.366491096177314</v>
      </c>
      <c r="L11" t="s">
        <v>15</v>
      </c>
      <c r="M11">
        <v>-1.1665488564043374</v>
      </c>
      <c r="N11" t="s">
        <v>15</v>
      </c>
      <c r="O11">
        <v>-1.2236234886974053</v>
      </c>
      <c r="P11" t="s">
        <v>15</v>
      </c>
      <c r="Q11">
        <v>-1.055159061973828</v>
      </c>
      <c r="R11" t="s">
        <v>15</v>
      </c>
      <c r="S11">
        <v>-1.1378841235790116</v>
      </c>
      <c r="T11" t="s">
        <v>15</v>
      </c>
      <c r="U11">
        <v>-1.366491096177314</v>
      </c>
    </row>
    <row r="12" spans="1:21" x14ac:dyDescent="0.35">
      <c r="A12" t="s">
        <v>16</v>
      </c>
      <c r="B12">
        <v>7.9166331444670376E-2</v>
      </c>
      <c r="C12" t="s">
        <v>16</v>
      </c>
      <c r="D12">
        <v>-0.25307872181127566</v>
      </c>
      <c r="E12" t="s">
        <v>16</v>
      </c>
      <c r="F12">
        <v>4.8663601904092149E-2</v>
      </c>
      <c r="G12" t="s">
        <v>16</v>
      </c>
      <c r="H12">
        <v>-0.16614507010916194</v>
      </c>
      <c r="I12" t="s">
        <v>16</v>
      </c>
      <c r="J12">
        <v>3.7765578908519663E-2</v>
      </c>
      <c r="L12" t="s">
        <v>16</v>
      </c>
      <c r="M12">
        <v>7.9166331444670376E-2</v>
      </c>
      <c r="N12" t="s">
        <v>16</v>
      </c>
      <c r="O12">
        <v>-0.25307872181127566</v>
      </c>
      <c r="P12" t="s">
        <v>16</v>
      </c>
      <c r="Q12">
        <v>4.8663601904092149E-2</v>
      </c>
      <c r="R12" t="s">
        <v>16</v>
      </c>
      <c r="S12">
        <v>-0.16614507010916194</v>
      </c>
      <c r="T12" t="s">
        <v>16</v>
      </c>
      <c r="U12">
        <v>3.7765578908519663E-2</v>
      </c>
    </row>
    <row r="13" spans="1:21" x14ac:dyDescent="0.35">
      <c r="A13" t="s">
        <v>17</v>
      </c>
      <c r="B13">
        <v>46</v>
      </c>
      <c r="C13" t="s">
        <v>17</v>
      </c>
      <c r="D13">
        <v>152043</v>
      </c>
      <c r="E13" t="s">
        <v>17</v>
      </c>
      <c r="F13">
        <v>48</v>
      </c>
      <c r="G13" t="s">
        <v>17</v>
      </c>
      <c r="H13">
        <v>3.8983889343015896</v>
      </c>
      <c r="I13" t="s">
        <v>17</v>
      </c>
      <c r="J13">
        <v>18</v>
      </c>
      <c r="L13" t="s">
        <v>17</v>
      </c>
      <c r="M13">
        <v>46</v>
      </c>
      <c r="N13" t="s">
        <v>17</v>
      </c>
      <c r="O13">
        <v>152043</v>
      </c>
      <c r="P13" t="s">
        <v>17</v>
      </c>
      <c r="Q13">
        <v>48</v>
      </c>
      <c r="R13" t="s">
        <v>17</v>
      </c>
      <c r="S13">
        <v>3.8983889343015896</v>
      </c>
      <c r="T13" t="s">
        <v>17</v>
      </c>
      <c r="U13">
        <v>18</v>
      </c>
    </row>
    <row r="14" spans="1:21" x14ac:dyDescent="0.35">
      <c r="A14" t="s">
        <v>18</v>
      </c>
      <c r="B14">
        <v>18</v>
      </c>
      <c r="C14" t="s">
        <v>18</v>
      </c>
      <c r="D14">
        <v>27693</v>
      </c>
      <c r="E14" t="s">
        <v>18</v>
      </c>
      <c r="F14">
        <v>1</v>
      </c>
      <c r="G14" t="s">
        <v>18</v>
      </c>
      <c r="H14">
        <v>1.0618264661154599</v>
      </c>
      <c r="I14" t="s">
        <v>18</v>
      </c>
      <c r="J14">
        <v>1</v>
      </c>
      <c r="L14" t="s">
        <v>18</v>
      </c>
      <c r="M14">
        <v>18</v>
      </c>
      <c r="N14" t="s">
        <v>18</v>
      </c>
      <c r="O14">
        <v>27693</v>
      </c>
      <c r="P14" t="s">
        <v>18</v>
      </c>
      <c r="Q14">
        <v>1</v>
      </c>
      <c r="R14" t="s">
        <v>18</v>
      </c>
      <c r="S14">
        <v>1.0618264661154599</v>
      </c>
      <c r="T14" t="s">
        <v>18</v>
      </c>
      <c r="U14">
        <v>1</v>
      </c>
    </row>
    <row r="15" spans="1:21" x14ac:dyDescent="0.35">
      <c r="A15" t="s">
        <v>19</v>
      </c>
      <c r="B15">
        <v>64</v>
      </c>
      <c r="C15" t="s">
        <v>19</v>
      </c>
      <c r="D15">
        <v>179736</v>
      </c>
      <c r="E15" t="s">
        <v>19</v>
      </c>
      <c r="F15">
        <v>49</v>
      </c>
      <c r="G15" t="s">
        <v>19</v>
      </c>
      <c r="H15">
        <v>4.9602154004170496</v>
      </c>
      <c r="I15" t="s">
        <v>19</v>
      </c>
      <c r="J15">
        <v>19</v>
      </c>
      <c r="L15" t="s">
        <v>19</v>
      </c>
      <c r="M15">
        <v>64</v>
      </c>
      <c r="N15" t="s">
        <v>19</v>
      </c>
      <c r="O15">
        <v>179736</v>
      </c>
      <c r="P15" t="s">
        <v>19</v>
      </c>
      <c r="Q15">
        <v>49</v>
      </c>
      <c r="R15" t="s">
        <v>19</v>
      </c>
      <c r="S15">
        <v>4.9602154004170496</v>
      </c>
      <c r="T15" t="s">
        <v>19</v>
      </c>
      <c r="U15">
        <v>19</v>
      </c>
    </row>
    <row r="16" spans="1:21" x14ac:dyDescent="0.35">
      <c r="A16" t="s">
        <v>20</v>
      </c>
      <c r="B16">
        <v>4088</v>
      </c>
      <c r="C16" t="s">
        <v>20</v>
      </c>
      <c r="D16">
        <v>10932151</v>
      </c>
      <c r="E16" t="s">
        <v>20</v>
      </c>
      <c r="F16">
        <v>2447</v>
      </c>
      <c r="G16" t="s">
        <v>20</v>
      </c>
      <c r="H16">
        <v>313.56482992261328</v>
      </c>
      <c r="I16" t="s">
        <v>20</v>
      </c>
      <c r="J16">
        <v>996</v>
      </c>
      <c r="L16" t="s">
        <v>20</v>
      </c>
      <c r="M16">
        <v>4088</v>
      </c>
      <c r="N16" t="s">
        <v>20</v>
      </c>
      <c r="O16">
        <v>10932151</v>
      </c>
      <c r="P16" t="s">
        <v>20</v>
      </c>
      <c r="Q16">
        <v>2447</v>
      </c>
      <c r="R16" t="s">
        <v>20</v>
      </c>
      <c r="S16">
        <v>313.56482992261328</v>
      </c>
      <c r="T16" t="s">
        <v>20</v>
      </c>
      <c r="U16">
        <v>996</v>
      </c>
    </row>
    <row r="17" spans="1:21" x14ac:dyDescent="0.35">
      <c r="A17" t="s">
        <v>21</v>
      </c>
      <c r="B17">
        <v>100</v>
      </c>
      <c r="C17" t="s">
        <v>21</v>
      </c>
      <c r="D17">
        <v>100</v>
      </c>
      <c r="E17" t="s">
        <v>21</v>
      </c>
      <c r="F17">
        <v>100</v>
      </c>
      <c r="G17" t="s">
        <v>21</v>
      </c>
      <c r="H17">
        <v>100</v>
      </c>
      <c r="I17" t="s">
        <v>21</v>
      </c>
      <c r="J17">
        <v>100</v>
      </c>
      <c r="L17" t="s">
        <v>21</v>
      </c>
      <c r="M17">
        <v>100</v>
      </c>
      <c r="N17" t="s">
        <v>21</v>
      </c>
      <c r="O17">
        <v>100</v>
      </c>
      <c r="P17" t="s">
        <v>21</v>
      </c>
      <c r="Q17">
        <v>100</v>
      </c>
      <c r="R17" t="s">
        <v>21</v>
      </c>
      <c r="S17">
        <v>100</v>
      </c>
      <c r="T17" t="s">
        <v>21</v>
      </c>
      <c r="U17">
        <v>100</v>
      </c>
    </row>
    <row r="18" spans="1:21" x14ac:dyDescent="0.35">
      <c r="A18" t="s">
        <v>28</v>
      </c>
      <c r="B18">
        <v>64</v>
      </c>
      <c r="C18" t="s">
        <v>28</v>
      </c>
      <c r="D18">
        <v>179736</v>
      </c>
      <c r="E18" t="s">
        <v>28</v>
      </c>
      <c r="F18">
        <v>49</v>
      </c>
      <c r="G18" t="s">
        <v>28</v>
      </c>
      <c r="H18">
        <v>4.9602154004170496</v>
      </c>
      <c r="I18" t="s">
        <v>28</v>
      </c>
      <c r="J18">
        <v>19</v>
      </c>
      <c r="L18" t="s">
        <v>28</v>
      </c>
      <c r="M18">
        <v>64</v>
      </c>
      <c r="N18" t="s">
        <v>28</v>
      </c>
      <c r="O18">
        <v>179736</v>
      </c>
      <c r="P18" t="s">
        <v>28</v>
      </c>
      <c r="Q18">
        <v>49</v>
      </c>
      <c r="R18" t="s">
        <v>28</v>
      </c>
      <c r="S18">
        <v>4.9602154004170496</v>
      </c>
      <c r="T18" t="s">
        <v>28</v>
      </c>
      <c r="U18">
        <v>19</v>
      </c>
    </row>
    <row r="19" spans="1:21" x14ac:dyDescent="0.35">
      <c r="A19" t="s">
        <v>29</v>
      </c>
      <c r="B19">
        <v>18</v>
      </c>
      <c r="C19" t="s">
        <v>29</v>
      </c>
      <c r="D19">
        <v>27693</v>
      </c>
      <c r="E19" t="s">
        <v>29</v>
      </c>
      <c r="F19">
        <v>1</v>
      </c>
      <c r="G19" t="s">
        <v>29</v>
      </c>
      <c r="H19">
        <v>1.0618264661154599</v>
      </c>
      <c r="I19" t="s">
        <v>29</v>
      </c>
      <c r="J19">
        <v>1</v>
      </c>
      <c r="L19" t="s">
        <v>29</v>
      </c>
      <c r="M19">
        <v>18</v>
      </c>
      <c r="N19" t="s">
        <v>29</v>
      </c>
      <c r="O19">
        <v>27693</v>
      </c>
      <c r="P19" t="s">
        <v>29</v>
      </c>
      <c r="Q19">
        <v>1</v>
      </c>
      <c r="R19" t="s">
        <v>29</v>
      </c>
      <c r="S19">
        <v>1.0618264661154599</v>
      </c>
      <c r="T19" t="s">
        <v>29</v>
      </c>
      <c r="U19">
        <v>1</v>
      </c>
    </row>
    <row r="20" spans="1:21" ht="15" thickBot="1" x14ac:dyDescent="0.4">
      <c r="A20" s="2" t="s">
        <v>24</v>
      </c>
      <c r="B20" s="2">
        <v>0.44704484664797944</v>
      </c>
      <c r="C20" s="2" t="s">
        <v>24</v>
      </c>
      <c r="D20" s="2">
        <v>1419.279019951457</v>
      </c>
      <c r="E20" s="2" t="s">
        <v>24</v>
      </c>
      <c r="F20" s="2">
        <v>0.44716421301277459</v>
      </c>
      <c r="G20" s="2" t="s">
        <v>24</v>
      </c>
      <c r="H20" s="2">
        <v>3.7425595146828361E-2</v>
      </c>
      <c r="I20" s="2" t="s">
        <v>24</v>
      </c>
      <c r="J20" s="2">
        <v>0.18597797384616552</v>
      </c>
      <c r="L20" s="2" t="s">
        <v>30</v>
      </c>
      <c r="M20" s="2">
        <v>0.94714488201298686</v>
      </c>
      <c r="N20" s="2" t="s">
        <v>30</v>
      </c>
      <c r="O20" s="2">
        <v>3006.997776565257</v>
      </c>
      <c r="P20" s="2" t="s">
        <v>30</v>
      </c>
      <c r="Q20" s="2">
        <v>0.94739778111773654</v>
      </c>
      <c r="R20" s="2" t="s">
        <v>30</v>
      </c>
      <c r="S20" s="2">
        <v>7.9292852082738077E-2</v>
      </c>
      <c r="T20" s="2" t="s">
        <v>30</v>
      </c>
      <c r="U20" s="2">
        <v>0.39402777465466832</v>
      </c>
    </row>
    <row r="22" spans="1:21" ht="15.5" x14ac:dyDescent="0.35">
      <c r="B22" s="12" t="s">
        <v>34</v>
      </c>
      <c r="C22" s="13"/>
      <c r="D22" s="13"/>
      <c r="O22" s="14" t="s">
        <v>36</v>
      </c>
      <c r="P22" s="15"/>
      <c r="Q22" s="15"/>
      <c r="R22" s="15"/>
    </row>
    <row r="23" spans="1:21" ht="15" thickBot="1" x14ac:dyDescent="0.4"/>
    <row r="24" spans="1:21" x14ac:dyDescent="0.35">
      <c r="A24" s="3" t="s">
        <v>0</v>
      </c>
      <c r="B24" s="3"/>
      <c r="C24" s="3" t="s">
        <v>1</v>
      </c>
      <c r="D24" s="3"/>
      <c r="E24" s="3" t="s">
        <v>2</v>
      </c>
      <c r="F24" s="3"/>
      <c r="G24" s="3" t="s">
        <v>3</v>
      </c>
      <c r="H24" s="3"/>
      <c r="I24" s="3" t="s">
        <v>4</v>
      </c>
      <c r="J24" s="3"/>
      <c r="L24" s="3" t="s">
        <v>0</v>
      </c>
      <c r="M24" s="3"/>
      <c r="N24" s="3" t="s">
        <v>1</v>
      </c>
      <c r="O24" s="3"/>
      <c r="P24" s="3" t="s">
        <v>2</v>
      </c>
      <c r="Q24" s="3"/>
      <c r="R24" s="3" t="s">
        <v>3</v>
      </c>
      <c r="S24" s="3"/>
      <c r="T24" s="3" t="s">
        <v>4</v>
      </c>
      <c r="U24" s="3"/>
    </row>
    <row r="26" spans="1:21" x14ac:dyDescent="0.35">
      <c r="A26" t="s">
        <v>9</v>
      </c>
      <c r="B26">
        <v>40.880000000000003</v>
      </c>
      <c r="C26" t="s">
        <v>9</v>
      </c>
      <c r="D26">
        <v>109321.51</v>
      </c>
      <c r="E26" t="s">
        <v>9</v>
      </c>
      <c r="F26">
        <v>24.47</v>
      </c>
      <c r="G26" t="s">
        <v>9</v>
      </c>
      <c r="H26">
        <v>3.135648299226133</v>
      </c>
      <c r="I26" t="s">
        <v>9</v>
      </c>
      <c r="J26">
        <v>9.9600000000000009</v>
      </c>
      <c r="L26" t="s">
        <v>9</v>
      </c>
      <c r="M26">
        <v>40.880000000000003</v>
      </c>
      <c r="N26" t="s">
        <v>9</v>
      </c>
      <c r="O26">
        <v>109321.51</v>
      </c>
      <c r="P26" t="s">
        <v>9</v>
      </c>
      <c r="Q26">
        <v>24.47</v>
      </c>
      <c r="R26" t="s">
        <v>9</v>
      </c>
      <c r="S26">
        <v>3.135648299226133</v>
      </c>
      <c r="T26" t="s">
        <v>9</v>
      </c>
      <c r="U26">
        <v>9.9600000000000009</v>
      </c>
    </row>
    <row r="27" spans="1:21" x14ac:dyDescent="0.35">
      <c r="A27" t="s">
        <v>10</v>
      </c>
      <c r="B27">
        <v>1.3990819500766576</v>
      </c>
      <c r="C27" t="s">
        <v>10</v>
      </c>
      <c r="D27">
        <v>4441.8086324573605</v>
      </c>
      <c r="E27" t="s">
        <v>10</v>
      </c>
      <c r="F27">
        <v>1.3994555218283138</v>
      </c>
      <c r="G27" t="s">
        <v>10</v>
      </c>
      <c r="H27">
        <v>0.11712801306942608</v>
      </c>
      <c r="I27" t="s">
        <v>10</v>
      </c>
      <c r="J27">
        <v>0.58204099269013443</v>
      </c>
      <c r="L27" t="s">
        <v>10</v>
      </c>
      <c r="M27">
        <v>1.3990819500766576</v>
      </c>
      <c r="N27" t="s">
        <v>10</v>
      </c>
      <c r="O27">
        <v>4441.8086324573605</v>
      </c>
      <c r="P27" t="s">
        <v>10</v>
      </c>
      <c r="Q27">
        <v>1.3994555218283138</v>
      </c>
      <c r="R27" t="s">
        <v>10</v>
      </c>
      <c r="S27">
        <v>0.11712801306942608</v>
      </c>
      <c r="T27" t="s">
        <v>10</v>
      </c>
      <c r="U27">
        <v>0.58204099269013443</v>
      </c>
    </row>
    <row r="28" spans="1:21" x14ac:dyDescent="0.35">
      <c r="A28" t="s">
        <v>11</v>
      </c>
      <c r="B28">
        <v>41</v>
      </c>
      <c r="C28" t="s">
        <v>11</v>
      </c>
      <c r="D28">
        <v>118025.5</v>
      </c>
      <c r="E28" t="s">
        <v>11</v>
      </c>
      <c r="F28">
        <v>24</v>
      </c>
      <c r="G28" t="s">
        <v>11</v>
      </c>
      <c r="H28">
        <v>3.18374259882739</v>
      </c>
      <c r="I28" t="s">
        <v>11</v>
      </c>
      <c r="J28">
        <v>10</v>
      </c>
      <c r="L28" t="s">
        <v>11</v>
      </c>
      <c r="M28">
        <v>41</v>
      </c>
      <c r="N28" t="s">
        <v>11</v>
      </c>
      <c r="O28">
        <v>118025.5</v>
      </c>
      <c r="P28" t="s">
        <v>11</v>
      </c>
      <c r="Q28">
        <v>24</v>
      </c>
      <c r="R28" t="s">
        <v>11</v>
      </c>
      <c r="S28">
        <v>3.18374259882739</v>
      </c>
      <c r="T28" t="s">
        <v>11</v>
      </c>
      <c r="U28">
        <v>10</v>
      </c>
    </row>
    <row r="29" spans="1:21" x14ac:dyDescent="0.35">
      <c r="A29" t="s">
        <v>12</v>
      </c>
      <c r="B29">
        <v>61</v>
      </c>
      <c r="C29" t="s">
        <v>12</v>
      </c>
      <c r="D29" t="e">
        <v>#N/A</v>
      </c>
      <c r="E29" t="s">
        <v>12</v>
      </c>
      <c r="F29">
        <v>48</v>
      </c>
      <c r="G29" t="s">
        <v>12</v>
      </c>
      <c r="H29" t="e">
        <v>#N/A</v>
      </c>
      <c r="I29" t="s">
        <v>12</v>
      </c>
      <c r="J29">
        <v>5</v>
      </c>
      <c r="L29" t="s">
        <v>12</v>
      </c>
      <c r="M29">
        <v>61</v>
      </c>
      <c r="N29" t="s">
        <v>12</v>
      </c>
      <c r="O29" t="e">
        <v>#N/A</v>
      </c>
      <c r="P29" t="s">
        <v>12</v>
      </c>
      <c r="Q29">
        <v>48</v>
      </c>
      <c r="R29" t="s">
        <v>12</v>
      </c>
      <c r="S29" t="e">
        <v>#N/A</v>
      </c>
      <c r="T29" t="s">
        <v>12</v>
      </c>
      <c r="U29">
        <v>5</v>
      </c>
    </row>
    <row r="30" spans="1:21" x14ac:dyDescent="0.35">
      <c r="A30" t="s">
        <v>13</v>
      </c>
      <c r="B30">
        <v>13.990819500766575</v>
      </c>
      <c r="C30" t="s">
        <v>13</v>
      </c>
      <c r="D30">
        <v>44418.086324573604</v>
      </c>
      <c r="E30" t="s">
        <v>13</v>
      </c>
      <c r="F30">
        <v>13.994555218283137</v>
      </c>
      <c r="G30" t="s">
        <v>13</v>
      </c>
      <c r="H30">
        <v>1.1712801306942608</v>
      </c>
      <c r="I30" t="s">
        <v>13</v>
      </c>
      <c r="J30">
        <v>5.8204099269013447</v>
      </c>
      <c r="L30" t="s">
        <v>13</v>
      </c>
      <c r="M30">
        <v>13.990819500766575</v>
      </c>
      <c r="N30" t="s">
        <v>13</v>
      </c>
      <c r="O30">
        <v>44418.086324573604</v>
      </c>
      <c r="P30" t="s">
        <v>13</v>
      </c>
      <c r="Q30">
        <v>13.994555218283137</v>
      </c>
      <c r="R30" t="s">
        <v>13</v>
      </c>
      <c r="S30">
        <v>1.1712801306942608</v>
      </c>
      <c r="T30" t="s">
        <v>13</v>
      </c>
      <c r="U30">
        <v>5.8204099269013447</v>
      </c>
    </row>
    <row r="31" spans="1:21" x14ac:dyDescent="0.35">
      <c r="A31" t="s">
        <v>14</v>
      </c>
      <c r="B31">
        <v>195.74303030303028</v>
      </c>
      <c r="C31" t="s">
        <v>14</v>
      </c>
      <c r="D31">
        <v>1972966392.7372727</v>
      </c>
      <c r="E31" t="s">
        <v>14</v>
      </c>
      <c r="F31">
        <v>195.84757575757578</v>
      </c>
      <c r="G31" t="s">
        <v>14</v>
      </c>
      <c r="H31">
        <v>1.3718971445591648</v>
      </c>
      <c r="I31" t="s">
        <v>14</v>
      </c>
      <c r="J31">
        <v>33.87717171717172</v>
      </c>
      <c r="L31" t="s">
        <v>14</v>
      </c>
      <c r="M31">
        <v>195.74303030303028</v>
      </c>
      <c r="N31" t="s">
        <v>14</v>
      </c>
      <c r="O31">
        <v>1972966392.7372727</v>
      </c>
      <c r="P31" t="s">
        <v>14</v>
      </c>
      <c r="Q31">
        <v>195.84757575757578</v>
      </c>
      <c r="R31" t="s">
        <v>14</v>
      </c>
      <c r="S31">
        <v>1.3718971445591648</v>
      </c>
      <c r="T31" t="s">
        <v>14</v>
      </c>
      <c r="U31">
        <v>33.87717171717172</v>
      </c>
    </row>
    <row r="32" spans="1:21" x14ac:dyDescent="0.35">
      <c r="A32" t="s">
        <v>15</v>
      </c>
      <c r="B32">
        <v>-1.1665488564043374</v>
      </c>
      <c r="C32" t="s">
        <v>15</v>
      </c>
      <c r="D32">
        <v>-1.2236234886974053</v>
      </c>
      <c r="E32" t="s">
        <v>15</v>
      </c>
      <c r="F32">
        <v>-1.055159061973828</v>
      </c>
      <c r="G32" t="s">
        <v>15</v>
      </c>
      <c r="H32">
        <v>-1.1378841235790116</v>
      </c>
      <c r="I32" t="s">
        <v>15</v>
      </c>
      <c r="J32">
        <v>-1.366491096177314</v>
      </c>
      <c r="L32" t="s">
        <v>15</v>
      </c>
      <c r="M32">
        <v>-1.1665488564043374</v>
      </c>
      <c r="N32" t="s">
        <v>15</v>
      </c>
      <c r="O32">
        <v>-1.2236234886974053</v>
      </c>
      <c r="P32" t="s">
        <v>15</v>
      </c>
      <c r="Q32">
        <v>-1.055159061973828</v>
      </c>
      <c r="R32" t="s">
        <v>15</v>
      </c>
      <c r="S32">
        <v>-1.1378841235790116</v>
      </c>
      <c r="T32" t="s">
        <v>15</v>
      </c>
      <c r="U32">
        <v>-1.366491096177314</v>
      </c>
    </row>
    <row r="33" spans="1:21" x14ac:dyDescent="0.35">
      <c r="A33" t="s">
        <v>16</v>
      </c>
      <c r="B33">
        <v>7.9166331444670376E-2</v>
      </c>
      <c r="C33" t="s">
        <v>16</v>
      </c>
      <c r="D33">
        <v>-0.25307872181127566</v>
      </c>
      <c r="E33" t="s">
        <v>16</v>
      </c>
      <c r="F33">
        <v>4.8663601904092149E-2</v>
      </c>
      <c r="G33" t="s">
        <v>16</v>
      </c>
      <c r="H33">
        <v>-0.16614507010916194</v>
      </c>
      <c r="I33" t="s">
        <v>16</v>
      </c>
      <c r="J33">
        <v>3.7765578908519663E-2</v>
      </c>
      <c r="L33" t="s">
        <v>16</v>
      </c>
      <c r="M33">
        <v>7.9166331444670376E-2</v>
      </c>
      <c r="N33" t="s">
        <v>16</v>
      </c>
      <c r="O33">
        <v>-0.25307872181127566</v>
      </c>
      <c r="P33" t="s">
        <v>16</v>
      </c>
      <c r="Q33">
        <v>4.8663601904092149E-2</v>
      </c>
      <c r="R33" t="s">
        <v>16</v>
      </c>
      <c r="S33">
        <v>-0.16614507010916194</v>
      </c>
      <c r="T33" t="s">
        <v>16</v>
      </c>
      <c r="U33">
        <v>3.7765578908519663E-2</v>
      </c>
    </row>
    <row r="34" spans="1:21" x14ac:dyDescent="0.35">
      <c r="A34" t="s">
        <v>17</v>
      </c>
      <c r="B34">
        <v>46</v>
      </c>
      <c r="C34" t="s">
        <v>17</v>
      </c>
      <c r="D34">
        <v>152043</v>
      </c>
      <c r="E34" t="s">
        <v>17</v>
      </c>
      <c r="F34">
        <v>48</v>
      </c>
      <c r="G34" t="s">
        <v>17</v>
      </c>
      <c r="H34">
        <v>3.8983889343015896</v>
      </c>
      <c r="I34" t="s">
        <v>17</v>
      </c>
      <c r="J34">
        <v>18</v>
      </c>
      <c r="L34" t="s">
        <v>17</v>
      </c>
      <c r="M34">
        <v>46</v>
      </c>
      <c r="N34" t="s">
        <v>17</v>
      </c>
      <c r="O34">
        <v>152043</v>
      </c>
      <c r="P34" t="s">
        <v>17</v>
      </c>
      <c r="Q34">
        <v>48</v>
      </c>
      <c r="R34" t="s">
        <v>17</v>
      </c>
      <c r="S34">
        <v>3.8983889343015896</v>
      </c>
      <c r="T34" t="s">
        <v>17</v>
      </c>
      <c r="U34">
        <v>18</v>
      </c>
    </row>
    <row r="35" spans="1:21" x14ac:dyDescent="0.35">
      <c r="A35" t="s">
        <v>18</v>
      </c>
      <c r="B35">
        <v>18</v>
      </c>
      <c r="C35" t="s">
        <v>18</v>
      </c>
      <c r="D35">
        <v>27693</v>
      </c>
      <c r="E35" t="s">
        <v>18</v>
      </c>
      <c r="F35">
        <v>1</v>
      </c>
      <c r="G35" t="s">
        <v>18</v>
      </c>
      <c r="H35">
        <v>1.0618264661154599</v>
      </c>
      <c r="I35" t="s">
        <v>18</v>
      </c>
      <c r="J35">
        <v>1</v>
      </c>
      <c r="L35" t="s">
        <v>18</v>
      </c>
      <c r="M35">
        <v>18</v>
      </c>
      <c r="N35" t="s">
        <v>18</v>
      </c>
      <c r="O35">
        <v>27693</v>
      </c>
      <c r="P35" t="s">
        <v>18</v>
      </c>
      <c r="Q35">
        <v>1</v>
      </c>
      <c r="R35" t="s">
        <v>18</v>
      </c>
      <c r="S35">
        <v>1.0618264661154599</v>
      </c>
      <c r="T35" t="s">
        <v>18</v>
      </c>
      <c r="U35">
        <v>1</v>
      </c>
    </row>
    <row r="36" spans="1:21" x14ac:dyDescent="0.35">
      <c r="A36" t="s">
        <v>19</v>
      </c>
      <c r="B36">
        <v>64</v>
      </c>
      <c r="C36" t="s">
        <v>19</v>
      </c>
      <c r="D36">
        <v>179736</v>
      </c>
      <c r="E36" t="s">
        <v>19</v>
      </c>
      <c r="F36">
        <v>49</v>
      </c>
      <c r="G36" t="s">
        <v>19</v>
      </c>
      <c r="H36">
        <v>4.9602154004170496</v>
      </c>
      <c r="I36" t="s">
        <v>19</v>
      </c>
      <c r="J36">
        <v>19</v>
      </c>
      <c r="L36" t="s">
        <v>19</v>
      </c>
      <c r="M36">
        <v>64</v>
      </c>
      <c r="N36" t="s">
        <v>19</v>
      </c>
      <c r="O36">
        <v>179736</v>
      </c>
      <c r="P36" t="s">
        <v>19</v>
      </c>
      <c r="Q36">
        <v>49</v>
      </c>
      <c r="R36" t="s">
        <v>19</v>
      </c>
      <c r="S36">
        <v>4.9602154004170496</v>
      </c>
      <c r="T36" t="s">
        <v>19</v>
      </c>
      <c r="U36">
        <v>19</v>
      </c>
    </row>
    <row r="37" spans="1:21" x14ac:dyDescent="0.35">
      <c r="A37" t="s">
        <v>20</v>
      </c>
      <c r="B37">
        <v>4088</v>
      </c>
      <c r="C37" t="s">
        <v>20</v>
      </c>
      <c r="D37">
        <v>10932151</v>
      </c>
      <c r="E37" t="s">
        <v>20</v>
      </c>
      <c r="F37">
        <v>2447</v>
      </c>
      <c r="G37" t="s">
        <v>20</v>
      </c>
      <c r="H37">
        <v>313.56482992261328</v>
      </c>
      <c r="I37" t="s">
        <v>20</v>
      </c>
      <c r="J37">
        <v>996</v>
      </c>
      <c r="L37" t="s">
        <v>20</v>
      </c>
      <c r="M37">
        <v>4088</v>
      </c>
      <c r="N37" t="s">
        <v>20</v>
      </c>
      <c r="O37">
        <v>10932151</v>
      </c>
      <c r="P37" t="s">
        <v>20</v>
      </c>
      <c r="Q37">
        <v>2447</v>
      </c>
      <c r="R37" t="s">
        <v>20</v>
      </c>
      <c r="S37">
        <v>313.56482992261328</v>
      </c>
      <c r="T37" t="s">
        <v>20</v>
      </c>
      <c r="U37">
        <v>996</v>
      </c>
    </row>
    <row r="38" spans="1:21" x14ac:dyDescent="0.35">
      <c r="A38" t="s">
        <v>21</v>
      </c>
      <c r="B38">
        <v>100</v>
      </c>
      <c r="C38" t="s">
        <v>21</v>
      </c>
      <c r="D38">
        <v>100</v>
      </c>
      <c r="E38" t="s">
        <v>21</v>
      </c>
      <c r="F38">
        <v>100</v>
      </c>
      <c r="G38" t="s">
        <v>21</v>
      </c>
      <c r="H38">
        <v>100</v>
      </c>
      <c r="I38" t="s">
        <v>21</v>
      </c>
      <c r="J38">
        <v>100</v>
      </c>
      <c r="L38" t="s">
        <v>21</v>
      </c>
      <c r="M38">
        <v>100</v>
      </c>
      <c r="N38" t="s">
        <v>21</v>
      </c>
      <c r="O38">
        <v>100</v>
      </c>
      <c r="P38" t="s">
        <v>21</v>
      </c>
      <c r="Q38">
        <v>100</v>
      </c>
      <c r="R38" t="s">
        <v>21</v>
      </c>
      <c r="S38">
        <v>100</v>
      </c>
      <c r="T38" t="s">
        <v>21</v>
      </c>
      <c r="U38">
        <v>100</v>
      </c>
    </row>
    <row r="39" spans="1:21" x14ac:dyDescent="0.35">
      <c r="A39" t="s">
        <v>28</v>
      </c>
      <c r="B39">
        <v>64</v>
      </c>
      <c r="C39" t="s">
        <v>28</v>
      </c>
      <c r="D39">
        <v>179736</v>
      </c>
      <c r="E39" t="s">
        <v>28</v>
      </c>
      <c r="F39">
        <v>49</v>
      </c>
      <c r="G39" t="s">
        <v>28</v>
      </c>
      <c r="H39">
        <v>4.9602154004170496</v>
      </c>
      <c r="I39" t="s">
        <v>28</v>
      </c>
      <c r="J39">
        <v>19</v>
      </c>
      <c r="L39" t="s">
        <v>28</v>
      </c>
      <c r="M39">
        <v>64</v>
      </c>
      <c r="N39" t="s">
        <v>28</v>
      </c>
      <c r="O39">
        <v>179736</v>
      </c>
      <c r="P39" t="s">
        <v>28</v>
      </c>
      <c r="Q39">
        <v>49</v>
      </c>
      <c r="R39" t="s">
        <v>28</v>
      </c>
      <c r="S39">
        <v>4.9602154004170496</v>
      </c>
      <c r="T39" t="s">
        <v>28</v>
      </c>
      <c r="U39">
        <v>19</v>
      </c>
    </row>
    <row r="40" spans="1:21" x14ac:dyDescent="0.35">
      <c r="A40" t="s">
        <v>29</v>
      </c>
      <c r="B40">
        <v>18</v>
      </c>
      <c r="C40" t="s">
        <v>29</v>
      </c>
      <c r="D40">
        <v>27693</v>
      </c>
      <c r="E40" t="s">
        <v>29</v>
      </c>
      <c r="F40">
        <v>1</v>
      </c>
      <c r="G40" t="s">
        <v>29</v>
      </c>
      <c r="H40">
        <v>1.0618264661154599</v>
      </c>
      <c r="I40" t="s">
        <v>29</v>
      </c>
      <c r="J40">
        <v>1</v>
      </c>
      <c r="L40" t="s">
        <v>29</v>
      </c>
      <c r="M40">
        <v>18</v>
      </c>
      <c r="N40" t="s">
        <v>29</v>
      </c>
      <c r="O40">
        <v>27693</v>
      </c>
      <c r="P40" t="s">
        <v>29</v>
      </c>
      <c r="Q40">
        <v>1</v>
      </c>
      <c r="R40" t="s">
        <v>29</v>
      </c>
      <c r="S40">
        <v>1.0618264661154599</v>
      </c>
      <c r="T40" t="s">
        <v>29</v>
      </c>
      <c r="U40">
        <v>1</v>
      </c>
    </row>
    <row r="41" spans="1:21" ht="15" thickBot="1" x14ac:dyDescent="0.4">
      <c r="A41" s="2" t="s">
        <v>31</v>
      </c>
      <c r="B41" s="2">
        <v>1.618932014711933</v>
      </c>
      <c r="C41" s="2" t="s">
        <v>31</v>
      </c>
      <c r="D41" s="2">
        <v>5139.7891295181435</v>
      </c>
      <c r="E41" s="2" t="s">
        <v>31</v>
      </c>
      <c r="F41" s="2">
        <v>1.6193642890819333</v>
      </c>
      <c r="G41" s="2" t="s">
        <v>31</v>
      </c>
      <c r="H41" s="2">
        <v>0.13553336898335508</v>
      </c>
      <c r="I41" s="2" t="s">
        <v>31</v>
      </c>
      <c r="J41" s="2">
        <v>0.6735022182861724</v>
      </c>
      <c r="L41" s="2" t="s">
        <v>32</v>
      </c>
      <c r="M41" s="2">
        <v>2.7760821220006844</v>
      </c>
      <c r="N41" s="2" t="s">
        <v>32</v>
      </c>
      <c r="O41" s="2">
        <v>8813.5119842247732</v>
      </c>
      <c r="P41" s="2" t="s">
        <v>32</v>
      </c>
      <c r="Q41" s="2">
        <v>2.7768233694029547</v>
      </c>
      <c r="R41" s="2" t="s">
        <v>32</v>
      </c>
      <c r="S41" s="2">
        <v>0.23240738903799057</v>
      </c>
      <c r="T41" s="2" t="s">
        <v>32</v>
      </c>
      <c r="U41" s="2">
        <v>1.1548956042139502</v>
      </c>
    </row>
    <row r="45" spans="1:21" x14ac:dyDescent="0.35">
      <c r="T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233C-50A8-498D-808A-0338E41CA700}">
  <dimension ref="A1:S23"/>
  <sheetViews>
    <sheetView workbookViewId="0">
      <selection activeCell="J21" sqref="J21"/>
    </sheetView>
  </sheetViews>
  <sheetFormatPr defaultRowHeight="14.5" x14ac:dyDescent="0.35"/>
  <cols>
    <col min="1" max="1" width="15.81640625" bestFit="1" customWidth="1"/>
    <col min="2" max="2" width="12.453125" bestFit="1" customWidth="1"/>
    <col min="3" max="3" width="12.08984375" bestFit="1" customWidth="1"/>
    <col min="4" max="9" width="6" bestFit="1" customWidth="1"/>
    <col min="10" max="10" width="64.1796875" bestFit="1" customWidth="1"/>
    <col min="11" max="11" width="5.1796875" bestFit="1" customWidth="1"/>
    <col min="12" max="12" width="12.453125" bestFit="1" customWidth="1"/>
    <col min="13" max="13" width="12.08984375" bestFit="1" customWidth="1"/>
    <col min="14" max="14" width="10.90625" customWidth="1"/>
    <col min="15" max="15" width="12" bestFit="1" customWidth="1"/>
    <col min="16" max="16" width="12.54296875" bestFit="1" customWidth="1"/>
    <col min="17" max="17" width="22.90625" bestFit="1" customWidth="1"/>
    <col min="18" max="18" width="12" bestFit="1" customWidth="1"/>
    <col min="19" max="19" width="11" bestFit="1" customWidth="1"/>
    <col min="20" max="25" width="12" bestFit="1" customWidth="1"/>
    <col min="26" max="26" width="11" bestFit="1" customWidth="1"/>
    <col min="27" max="28" width="12" bestFit="1" customWidth="1"/>
    <col min="29" max="29" width="11" bestFit="1" customWidth="1"/>
    <col min="30" max="33" width="12" bestFit="1" customWidth="1"/>
    <col min="34" max="34" width="11" bestFit="1" customWidth="1"/>
    <col min="35" max="56" width="12" bestFit="1" customWidth="1"/>
    <col min="57" max="57" width="11" bestFit="1" customWidth="1"/>
    <col min="58" max="61" width="12" bestFit="1" customWidth="1"/>
    <col min="62" max="63" width="11" bestFit="1" customWidth="1"/>
    <col min="64" max="97" width="12" bestFit="1" customWidth="1"/>
    <col min="98" max="98" width="11" bestFit="1" customWidth="1"/>
    <col min="99" max="99" width="12" bestFit="1" customWidth="1"/>
    <col min="100" max="100" width="11" bestFit="1" customWidth="1"/>
    <col min="101" max="109" width="12" bestFit="1" customWidth="1"/>
    <col min="110" max="110" width="10" bestFit="1" customWidth="1"/>
    <col min="111" max="111" width="10.81640625" bestFit="1" customWidth="1"/>
  </cols>
  <sheetData>
    <row r="1" spans="1:19" ht="18.5" x14ac:dyDescent="0.45">
      <c r="A1" s="49" t="s">
        <v>63</v>
      </c>
      <c r="B1" s="50"/>
      <c r="C1" s="51"/>
      <c r="D1" s="51"/>
      <c r="E1" s="47"/>
    </row>
    <row r="2" spans="1:19" ht="18.5" x14ac:dyDescent="0.45">
      <c r="J2" s="46" t="s">
        <v>65</v>
      </c>
      <c r="K2" s="47"/>
      <c r="L2" s="48"/>
      <c r="M2" s="16"/>
      <c r="N2" s="16"/>
      <c r="O2" s="16"/>
      <c r="P2" s="54" t="s">
        <v>87</v>
      </c>
      <c r="Q2" s="55"/>
      <c r="R2" s="55"/>
      <c r="S2" s="55"/>
    </row>
    <row r="3" spans="1:19" x14ac:dyDescent="0.35">
      <c r="A3" t="s">
        <v>62</v>
      </c>
      <c r="J3" t="s">
        <v>64</v>
      </c>
      <c r="P3" s="44" t="s">
        <v>76</v>
      </c>
      <c r="Q3" t="s">
        <v>86</v>
      </c>
    </row>
    <row r="4" spans="1:19" x14ac:dyDescent="0.35">
      <c r="A4">
        <v>109321.51</v>
      </c>
      <c r="J4">
        <v>2447</v>
      </c>
      <c r="P4" s="45" t="s">
        <v>85</v>
      </c>
      <c r="Q4">
        <v>58</v>
      </c>
    </row>
    <row r="5" spans="1:19" x14ac:dyDescent="0.35">
      <c r="P5" s="45" t="s">
        <v>77</v>
      </c>
      <c r="Q5">
        <v>2</v>
      </c>
    </row>
    <row r="6" spans="1:19" x14ac:dyDescent="0.35">
      <c r="P6" s="45" t="s">
        <v>78</v>
      </c>
      <c r="Q6">
        <v>6</v>
      </c>
    </row>
    <row r="7" spans="1:19" x14ac:dyDescent="0.35">
      <c r="P7" s="45" t="s">
        <v>79</v>
      </c>
      <c r="Q7">
        <v>7</v>
      </c>
    </row>
    <row r="8" spans="1:19" x14ac:dyDescent="0.35">
      <c r="P8" s="45" t="s">
        <v>80</v>
      </c>
      <c r="Q8">
        <v>5</v>
      </c>
    </row>
    <row r="9" spans="1:19" x14ac:dyDescent="0.35">
      <c r="P9" s="45" t="s">
        <v>81</v>
      </c>
      <c r="Q9">
        <v>5</v>
      </c>
    </row>
    <row r="10" spans="1:19" x14ac:dyDescent="0.35">
      <c r="P10" s="45" t="s">
        <v>82</v>
      </c>
      <c r="Q10">
        <v>7</v>
      </c>
    </row>
    <row r="11" spans="1:19" x14ac:dyDescent="0.35">
      <c r="P11" s="45" t="s">
        <v>83</v>
      </c>
      <c r="Q11">
        <v>6</v>
      </c>
    </row>
    <row r="12" spans="1:19" x14ac:dyDescent="0.35">
      <c r="P12" s="45" t="s">
        <v>84</v>
      </c>
      <c r="Q12">
        <v>4</v>
      </c>
    </row>
    <row r="13" spans="1:19" x14ac:dyDescent="0.35">
      <c r="P13" s="45" t="s">
        <v>61</v>
      </c>
      <c r="Q13">
        <v>100</v>
      </c>
    </row>
    <row r="18" spans="1:5" ht="15.5" x14ac:dyDescent="0.35">
      <c r="A18" s="52" t="s">
        <v>75</v>
      </c>
      <c r="B18" s="53"/>
      <c r="C18" s="53"/>
      <c r="D18" s="53"/>
      <c r="E18" s="53"/>
    </row>
    <row r="20" spans="1:5" x14ac:dyDescent="0.35">
      <c r="A20" s="44" t="s">
        <v>74</v>
      </c>
      <c r="B20" t="s">
        <v>60</v>
      </c>
    </row>
    <row r="22" spans="1:5" x14ac:dyDescent="0.35">
      <c r="A22" t="s">
        <v>62</v>
      </c>
      <c r="B22" t="s">
        <v>66</v>
      </c>
      <c r="C22" t="s">
        <v>67</v>
      </c>
    </row>
    <row r="23" spans="1:5" x14ac:dyDescent="0.35">
      <c r="A23">
        <v>109321.51</v>
      </c>
      <c r="B23">
        <v>179736</v>
      </c>
      <c r="C23">
        <v>27693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Assignment_Data7 to 10</vt:lpstr>
      <vt:lpstr>Solutions of Data 7 to 10</vt:lpstr>
      <vt:lpstr>Summary Statistics of every Col</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SHEERSHIKA</dc:creator>
  <cp:lastModifiedBy>pinjare kiran</cp:lastModifiedBy>
  <dcterms:created xsi:type="dcterms:W3CDTF">2025-08-23T19:01:40Z</dcterms:created>
  <dcterms:modified xsi:type="dcterms:W3CDTF">2025-08-26T08:35:34Z</dcterms:modified>
</cp:coreProperties>
</file>