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0F353AD7-73F3-4528-AEDE-12A3D5B9595D}" xr6:coauthVersionLast="47" xr6:coauthVersionMax="47" xr10:uidLastSave="{00000000-0000-0000-0000-000000000000}"/>
  <bookViews>
    <workbookView xWindow="-21720" yWindow="660" windowWidth="21840" windowHeight="13020"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5" i="1" l="1"/>
  <c r="N195" i="1"/>
  <c r="L195" i="1"/>
  <c r="J195" i="1"/>
  <c r="I195" i="1"/>
  <c r="I194" i="1"/>
  <c r="N194" i="1" s="1"/>
  <c r="L193" i="1"/>
  <c r="L192" i="1"/>
  <c r="I193" i="1"/>
  <c r="I192" i="1"/>
  <c r="I191" i="1"/>
  <c r="C24" i="12"/>
  <c r="D24" i="12" s="1"/>
  <c r="B24" i="12"/>
  <c r="O194" i="1" l="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D29" i="12" s="1"/>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6" i="1"/>
  <c r="G196"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6" i="1"/>
  <c r="J41" i="1"/>
  <c r="J196"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6" i="1" l="1"/>
  <c r="O196" i="1"/>
  <c r="D14" i="12"/>
  <c r="M473" i="2"/>
  <c r="M152" i="2"/>
  <c r="N152" i="2"/>
  <c r="N473" i="2" s="1"/>
  <c r="CX30" i="22"/>
  <c r="EE23" i="22"/>
  <c r="DN28"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<sst xmlns="http://schemas.openxmlformats.org/spreadsheetml/2006/main" count="100859" uniqueCount="6556">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</sst>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2">
      <pivotArea type="all" dataOnly="0" outline="0" fieldPosition="0"/>
    </format>
    <format dxfId="531">
      <pivotArea field="18" type="button" dataOnly="0" labelOnly="1" outline="0" axis="axisRow" fieldPosition="0"/>
    </format>
    <format dxfId="530">
      <pivotArea dataOnly="0" labelOnly="1" outline="0" fieldPosition="0">
        <references count="1">
          <reference field="4294967294" count="2">
            <x v="0"/>
            <x v="1"/>
          </reference>
        </references>
      </pivotArea>
    </format>
    <format dxfId="529">
      <pivotArea type="all" dataOnly="0" outline="0" fieldPosition="0"/>
    </format>
    <format dxfId="528">
      <pivotArea field="18" type="button" dataOnly="0" labelOnly="1" outline="0" axis="axisRow" fieldPosition="0"/>
    </format>
    <format dxfId="527">
      <pivotArea dataOnly="0" labelOnly="1" outline="0" fieldPosition="0">
        <references count="1">
          <reference field="4294967294" count="2">
            <x v="0"/>
            <x v="1"/>
          </reference>
        </references>
      </pivotArea>
    </format>
    <format dxfId="526">
      <pivotArea collapsedLevelsAreSubtotals="1" fieldPosition="0">
        <references count="1">
          <reference field="18" count="1">
            <x v="0"/>
          </reference>
        </references>
      </pivotArea>
    </format>
    <format dxfId="525">
      <pivotArea collapsedLevelsAreSubtotals="1" fieldPosition="0">
        <references count="1">
          <reference field="18" count="1">
            <x v="1"/>
          </reference>
        </references>
      </pivotArea>
    </format>
    <format dxfId="524">
      <pivotArea collapsedLevelsAreSubtotals="1" fieldPosition="0">
        <references count="1">
          <reference field="18" count="1">
            <x v="2"/>
          </reference>
        </references>
      </pivotArea>
    </format>
    <format dxfId="523">
      <pivotArea collapsedLevelsAreSubtotals="1" fieldPosition="0">
        <references count="1">
          <reference field="18" count="1">
            <x v="3"/>
          </reference>
        </references>
      </pivotArea>
    </format>
    <format dxfId="522">
      <pivotArea collapsedLevelsAreSubtotals="1" fieldPosition="0">
        <references count="1">
          <reference field="18" count="1">
            <x v="4"/>
          </reference>
        </references>
      </pivotArea>
    </format>
    <format dxfId="521">
      <pivotArea collapsedLevelsAreSubtotals="1" fieldPosition="0">
        <references count="1">
          <reference field="18" count="1">
            <x v="5"/>
          </reference>
        </references>
      </pivotArea>
    </format>
    <format dxfId="520">
      <pivotArea collapsedLevelsAreSubtotals="1" fieldPosition="0">
        <references count="1">
          <reference field="18" count="1">
            <x v="6"/>
          </reference>
        </references>
      </pivotArea>
    </format>
    <format dxfId="519">
      <pivotArea collapsedLevelsAreSubtotals="1" fieldPosition="0">
        <references count="1">
          <reference field="18" count="1">
            <x v="7"/>
          </reference>
        </references>
      </pivotArea>
    </format>
    <format dxfId="518">
      <pivotArea collapsedLevelsAreSubtotals="1" fieldPosition="0">
        <references count="1">
          <reference field="18" count="1">
            <x v="8"/>
          </reference>
        </references>
      </pivotArea>
    </format>
    <format dxfId="517">
      <pivotArea collapsedLevelsAreSubtotals="1" fieldPosition="0">
        <references count="1">
          <reference field="18" count="1">
            <x v="9"/>
          </reference>
        </references>
      </pivotArea>
    </format>
    <format dxfId="516">
      <pivotArea collapsedLevelsAreSubtotals="1" fieldPosition="0">
        <references count="1">
          <reference field="18" count="1">
            <x v="10"/>
          </reference>
        </references>
      </pivotArea>
    </format>
    <format dxfId="515">
      <pivotArea outline="0" collapsedLevelsAreSubtotals="1" fieldPosition="0">
        <references count="1">
          <reference field="4294967294" count="1" selected="0">
            <x v="1"/>
          </reference>
        </references>
      </pivotArea>
    </format>
    <format dxfId="514">
      <pivotArea collapsedLevelsAreSubtotals="1" fieldPosition="0">
        <references count="2">
          <reference field="4294967294" count="1" selected="0">
            <x v="0"/>
          </reference>
          <reference field="18" count="1">
            <x v="0"/>
          </reference>
        </references>
      </pivotArea>
    </format>
    <format dxfId="513">
      <pivotArea collapsedLevelsAreSubtotals="1" fieldPosition="0">
        <references count="2">
          <reference field="4294967294" count="1" selected="0">
            <x v="0"/>
          </reference>
          <reference field="18" count="1">
            <x v="1"/>
          </reference>
        </references>
      </pivotArea>
    </format>
    <format dxfId="512">
      <pivotArea collapsedLevelsAreSubtotals="1" fieldPosition="0">
        <references count="2">
          <reference field="4294967294" count="1" selected="0">
            <x v="0"/>
          </reference>
          <reference field="18" count="1">
            <x v="2"/>
          </reference>
        </references>
      </pivotArea>
    </format>
    <format dxfId="511">
      <pivotArea collapsedLevelsAreSubtotals="1" fieldPosition="0">
        <references count="2">
          <reference field="4294967294" count="1" selected="0">
            <x v="0"/>
          </reference>
          <reference field="18" count="1">
            <x v="3"/>
          </reference>
        </references>
      </pivotArea>
    </format>
    <format dxfId="510">
      <pivotArea collapsedLevelsAreSubtotals="1" fieldPosition="0">
        <references count="2">
          <reference field="4294967294" count="1" selected="0">
            <x v="0"/>
          </reference>
          <reference field="18" count="1">
            <x v="4"/>
          </reference>
        </references>
      </pivotArea>
    </format>
    <format dxfId="509">
      <pivotArea collapsedLevelsAreSubtotals="1" fieldPosition="0">
        <references count="2">
          <reference field="4294967294" count="1" selected="0">
            <x v="0"/>
          </reference>
          <reference field="18" count="1">
            <x v="5"/>
          </reference>
        </references>
      </pivotArea>
    </format>
    <format dxfId="508">
      <pivotArea collapsedLevelsAreSubtotals="1" fieldPosition="0">
        <references count="2">
          <reference field="4294967294" count="1" selected="0">
            <x v="0"/>
          </reference>
          <reference field="18" count="1">
            <x v="6"/>
          </reference>
        </references>
      </pivotArea>
    </format>
    <format dxfId="507">
      <pivotArea collapsedLevelsAreSubtotals="1" fieldPosition="0">
        <references count="2">
          <reference field="4294967294" count="1" selected="0">
            <x v="0"/>
          </reference>
          <reference field="18" count="1">
            <x v="7"/>
          </reference>
        </references>
      </pivotArea>
    </format>
    <format dxfId="506">
      <pivotArea collapsedLevelsAreSubtotals="1" fieldPosition="0">
        <references count="2">
          <reference field="4294967294" count="1" selected="0">
            <x v="0"/>
          </reference>
          <reference field="18" count="1">
            <x v="8"/>
          </reference>
        </references>
      </pivotArea>
    </format>
    <format dxfId="505">
      <pivotArea collapsedLevelsAreSubtotals="1" fieldPosition="0">
        <references count="2">
          <reference field="4294967294" count="1" selected="0">
            <x v="0"/>
          </reference>
          <reference field="18" count="1">
            <x v="9"/>
          </reference>
        </references>
      </pivotArea>
    </format>
    <format dxfId="504">
      <pivotArea collapsedLevelsAreSubtotals="1" fieldPosition="0">
        <references count="2">
          <reference field="4294967294" count="1" selected="0">
            <x v="0"/>
          </reference>
          <reference field="18" count="1">
            <x v="10"/>
          </reference>
        </references>
      </pivotArea>
    </format>
    <format dxfId="503">
      <pivotArea collapsedLevelsAreSubtotals="1" fieldPosition="0">
        <references count="2">
          <reference field="4294967294" count="1" selected="0">
            <x v="0"/>
          </reference>
          <reference field="18" count="1">
            <x v="11"/>
          </reference>
        </references>
      </pivotArea>
    </format>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34">
      <pivotArea dataOnly="0" labelOnly="1" fieldPosition="0">
        <references count="1">
          <reference field="6" count="1">
            <x v="441"/>
          </reference>
        </references>
      </pivotArea>
    </format>
    <format dxfId="53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81">
      <pivotArea outline="0" collapsedLevelsAreSubtotals="1" fieldPosition="0"/>
    </format>
    <format dxfId="380">
      <pivotArea outline="0" fieldPosition="0">
        <references count="1">
          <reference field="4294967294" count="3" selected="0">
            <x v="1"/>
            <x v="2"/>
            <x v="3"/>
          </reference>
        </references>
      </pivotArea>
    </format>
    <format dxfId="379">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82">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8">
      <pivotArea dataOnly="0" labelOnly="1" outline="0" axis="axisValues" fieldPosition="0"/>
    </format>
    <format dxfId="387">
      <pivotArea field="21" type="button" dataOnly="0" labelOnly="1" outline="0" axis="axisRow" fieldPosition="0"/>
    </format>
    <format dxfId="386">
      <pivotArea field="4" type="button" dataOnly="0" labelOnly="1" outline="0" axis="axisRow" fieldPosition="1"/>
    </format>
    <format dxfId="385">
      <pivotArea dataOnly="0" labelOnly="1" outline="0" axis="axisValues" fieldPosition="0"/>
    </format>
    <format dxfId="384">
      <pivotArea grandRow="1" outline="0" collapsedLevelsAreSubtotals="1" fieldPosition="0"/>
    </format>
    <format dxfId="3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92">
      <pivotArea grandRow="1" outline="0" collapsedLevelsAreSubtotals="1" fieldPosition="0"/>
    </format>
    <format dxfId="391">
      <pivotArea dataOnly="0" labelOnly="1" grandRow="1" outline="0" fieldPosition="0"/>
    </format>
    <format dxfId="390">
      <pivotArea field="21" type="button" dataOnly="0" labelOnly="1" outline="0" axis="axisRow" fieldPosition="0"/>
    </format>
    <format dxfId="38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6">
      <pivotArea field="21" type="button" dataOnly="0" labelOnly="1" outline="0" axis="axisRow" fieldPosition="0"/>
    </format>
    <format dxfId="395">
      <pivotArea dataOnly="0" labelOnly="1" outline="0" axis="axisValues" fieldPosition="0"/>
    </format>
    <format dxfId="394">
      <pivotArea grandRow="1" outline="0" collapsedLevelsAreSubtotals="1" fieldPosition="0"/>
    </format>
    <format dxfId="39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6" totalsRowCount="1" headerRowDxfId="592" dataDxfId="590" headerRowBorderDxfId="591" tableBorderDxfId="589" totalsRowBorderDxfId="588">
  <autoFilter ref="A1:V195" xr:uid="{7E831CCF-E802-4A71-B6A7-513A8B426708}">
    <filterColumn colId="0">
      <filters blank="1">
        <dateGroupItem year="2026" month="5" dateTimeGrouping="month"/>
      </filters>
    </filterColumn>
  </autoFilter>
  <tableColumns count="22">
    <tableColumn id="1" xr3:uid="{76684A6E-C7B0-4199-8302-DE0D42A8A105}" name="Data" totalsRowLabel="Total" dataDxfId="587" totalsRowDxfId="586"/>
    <tableColumn id="2" xr3:uid="{F15B895A-5A3B-4C2D-B383-6D0C48AA278E}" name="Ticket" dataDxfId="585" totalsRowDxfId="584"/>
    <tableColumn id="3" xr3:uid="{6EFEAB9B-E063-4E4A-A6D2-F8CA892B2013}" name="Vendedor" dataDxfId="583" totalsRowDxfId="582"/>
    <tableColumn id="4" xr3:uid="{EF07BB64-6F57-4639-A122-622E6666E3DE}" name="Cliente" dataDxfId="581" totalsRowDxfId="580"/>
    <tableColumn id="5" xr3:uid="{625FDEEF-1D7F-47FF-83F2-1A660D74F81C}" name="Produto" dataDxfId="579" totalsRowDxfId="578"/>
    <tableColumn id="6" xr3:uid="{86198995-B475-46CD-8D95-629C89133146}" name="TipoReceita" dataDxfId="577" totalsRowDxfId="576"/>
    <tableColumn id="7" xr3:uid="{511AE429-E4B5-42F3-A35D-C9BC180DD29B}" name="Qtde" totalsRowFunction="sum" dataDxfId="575" totalsRowDxfId="574"/>
    <tableColumn id="8" xr3:uid="{DF379BCA-61D2-49FA-8CEF-5FB7467DE718}" name="VlrUnitário" dataDxfId="573" totalsRowDxfId="572"/>
    <tableColumn id="9" xr3:uid="{1945195E-4F82-478B-8B2D-7F0600A8CEC8}" name="VlrTotal" totalsRowFunction="sum" dataDxfId="571" totalsRowDxfId="570"/>
    <tableColumn id="21" xr3:uid="{0FCE8FB0-ED64-4402-9279-D3450C229927}" name="Vlr Meta" totalsRowFunction="sum" dataDxfId="569" totalsRowDxfId="568"/>
    <tableColumn id="10" xr3:uid="{1F8E86E1-C3B8-4BA1-8EF2-34FD28A99CD1}" name="%Comissão" dataDxfId="567" totalsRowDxfId="566" dataCellStyle="Porcentagem"/>
    <tableColumn id="11" xr3:uid="{7AF1D776-3583-4AA8-ABA9-5A652B9C2CC7}" name="%ComissãoSupervisor" dataDxfId="565" totalsRowDxfId="564" dataCellStyle="Porcentagem"/>
    <tableColumn id="12" xr3:uid="{776F0B3E-2DA8-4332-870D-42A9616574CD}" name="Base" dataDxfId="563" totalsRowDxfId="562"/>
    <tableColumn id="13" xr3:uid="{2ACE40DE-7D56-44B3-884F-A79E6BB72021}" name="ComissãoVendedor " totalsRowFunction="sum" dataDxfId="561" totalsRowDxfId="560"/>
    <tableColumn id="14" xr3:uid="{BA93F379-EB16-44E4-B240-F73C47EC360B}" name="ComissãoSupervisor" totalsRowFunction="sum" dataDxfId="559" totalsRowDxfId="558"/>
    <tableColumn id="15" xr3:uid="{1955815E-E6AE-4BF7-9F21-8DED62E8CFB6}" name="Clicksign" dataDxfId="557" totalsRowDxfId="556"/>
    <tableColumn id="16" xr3:uid="{8899F7C2-6C46-4913-9178-C3BFBB1A431F}" name="Contrato_Termo Aditivo" dataDxfId="555" totalsRowDxfId="554"/>
    <tableColumn id="17" xr3:uid="{C9C40A0A-C8C0-48A4-B2A9-E4A1A88755B6}" name="Obs" dataDxfId="553" totalsRowDxfId="552"/>
    <tableColumn id="18" xr3:uid="{492A95C3-2CCC-4EE6-9E8A-A11F6F0B43DA}" name="Parcelas" dataDxfId="551" totalsRowDxfId="550"/>
    <tableColumn id="22" xr3:uid="{EC452F76-CA8F-41A5-A01B-D142E0025C39}" name="Data Contrato" dataDxfId="549" totalsRowDxfId="548"/>
    <tableColumn id="19" xr3:uid="{167F829A-0296-408D-BAAA-468B00E956F1}" name="Contrato" dataDxfId="547" totalsRowDxfId="546"/>
    <tableColumn id="20" xr3:uid="{3FECAE39-38AF-4BA8-8C16-B26E27D74267}" name="SDR_RESPONSÁVEL" totalsRowFunction="count" dataDxfId="545" totalsRowDxfId="54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7">
  <autoFilter ref="M1:AC53"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6"/>
  <sheetViews>
    <sheetView showGridLines="0" zoomScaleNormal="100" workbookViewId="0">
      <pane xSplit="5" ySplit="1" topLeftCell="Q175" activePane="bottomRight" state="frozen"/>
      <selection pane="topRight" activeCell="F1" sqref="F1"/>
      <selection pane="bottomLeft" activeCell="A3" sqref="A3"/>
      <selection pane="bottomRight" activeCell="V196" sqref="V196"/>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t="13.95" customHeight="1" x14ac:dyDescent="0.3">
      <c r="A196" s="77" t="s">
        <v>3367</v>
      </c>
      <c r="B196" s="22"/>
      <c r="C196" s="22"/>
      <c r="D196" s="11"/>
      <c r="E196" s="22"/>
      <c r="F196" s="22"/>
      <c r="G196" s="23">
        <f>SUBTOTAL(109,vendas2026[Qtde])</f>
        <v>1227.5</v>
      </c>
      <c r="H196" s="22"/>
      <c r="I196" s="24">
        <f>SUBTOTAL(109,vendas2026[VlrTotal])</f>
        <v>224990.69999999998</v>
      </c>
      <c r="J196" s="24">
        <f>SUBTOTAL(109,vendas2026[Vlr Meta])</f>
        <v>232310.46</v>
      </c>
      <c r="K196" s="22"/>
      <c r="L196" s="22"/>
      <c r="M196" s="22"/>
      <c r="N196" s="24">
        <f>SUBTOTAL(109,vendas2026[[ComissãoVendedor ]])</f>
        <v>35976.983744000005</v>
      </c>
      <c r="O196" s="24">
        <f>SUBTOTAL(109,vendas2026[ComissãoSupervisor])</f>
        <v>8315.4059360000028</v>
      </c>
      <c r="P196" s="22"/>
      <c r="Q196" s="22"/>
      <c r="R196" s="22"/>
      <c r="S196" s="22"/>
      <c r="T196" s="384"/>
      <c r="U196" s="22"/>
      <c r="V196" s="76">
        <f>SUBTOTAL(103,vendas2026[SDR_RESPONSÁVEL])</f>
        <v>30</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H15" sqref="H1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2715.36</v>
      </c>
      <c r="D14" s="84">
        <f>C14/B14</f>
        <v>0.271536</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11092.970000000001</v>
      </c>
      <c r="D25" s="89">
        <f>C25/B25</f>
        <v>0.3262638235294118</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11092.970000000001</v>
      </c>
      <c r="D29" s="87">
        <f>C29/B29</f>
        <v>0.3262638235294118</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3" sqref="R5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14</v>
      </c>
      <c r="R50" s="380">
        <v>14</v>
      </c>
      <c r="S50" s="54">
        <f>'Metas Quadro'!C9</f>
        <v>1183.25</v>
      </c>
      <c r="T50" s="54">
        <f>'Metas Quadro'!C25</f>
        <v>11092.970000000001</v>
      </c>
      <c r="U50" s="54">
        <f>'Metas Quadro'!C8</f>
        <v>91594.91</v>
      </c>
      <c r="V50" s="379">
        <v>150</v>
      </c>
      <c r="W50">
        <v>15</v>
      </c>
      <c r="X50">
        <v>12</v>
      </c>
      <c r="Y50" s="238">
        <v>8</v>
      </c>
      <c r="Z50" s="238">
        <v>34</v>
      </c>
      <c r="AA50" s="55">
        <v>90000</v>
      </c>
      <c r="AB50" s="290">
        <f>metas[[#This Row],[Meta Individual]]/8000</f>
        <v>0.14790624999999999</v>
      </c>
      <c r="AC50" s="290">
        <f>metas[[#This Row],[Meta Equipe]]/34000/4</f>
        <v>8.156595588235295E-2</v>
      </c>
    </row>
    <row r="51" spans="1:29" x14ac:dyDescent="0.3">
      <c r="A51" s="48" t="s">
        <v>242</v>
      </c>
      <c r="B51" s="48"/>
      <c r="C51" s="48"/>
      <c r="D51" s="48"/>
      <c r="E51" s="48"/>
      <c r="F51" s="48"/>
      <c r="G51" s="48"/>
      <c r="H51" s="48"/>
      <c r="I51" s="48"/>
      <c r="J51" s="48"/>
      <c r="K51" s="48"/>
      <c r="L51" s="48"/>
      <c r="M51" s="240">
        <v>2026</v>
      </c>
      <c r="N51" s="53">
        <v>46143</v>
      </c>
      <c r="O51" s="33" t="s">
        <v>20</v>
      </c>
      <c r="P51" s="380"/>
      <c r="Q51" s="380">
        <v>18</v>
      </c>
      <c r="R51" s="380">
        <v>18</v>
      </c>
      <c r="S51" s="54">
        <f>'Metas Quadro'!C5</f>
        <v>7194.36</v>
      </c>
      <c r="T51" s="54">
        <f>'Metas Quadro'!C25</f>
        <v>11092.970000000001</v>
      </c>
      <c r="U51" s="54">
        <f>'Metas Quadro'!C4</f>
        <v>129305.78</v>
      </c>
      <c r="V51" s="379">
        <v>150</v>
      </c>
      <c r="W51">
        <v>15</v>
      </c>
      <c r="X51">
        <v>12</v>
      </c>
      <c r="Y51" s="238">
        <v>10</v>
      </c>
      <c r="Z51" s="238">
        <v>34</v>
      </c>
      <c r="AA51" s="55">
        <v>90000</v>
      </c>
      <c r="AB51" s="290">
        <f>metas[[#This Row],[Meta Individual]]/10000</f>
        <v>0.71943599999999996</v>
      </c>
      <c r="AC51" s="290">
        <f>metas[[#This Row],[Meta Equipe]]/34000/4</f>
        <v>8.156595588235295E-2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f>'Metas Quadro'!C14</f>
        <v>2715.36</v>
      </c>
      <c r="T52" s="54">
        <f>'Metas Quadro'!C25</f>
        <v>11092.970000000001</v>
      </c>
      <c r="U52" s="54">
        <f>'Metas Quadro'!C13</f>
        <v>0</v>
      </c>
      <c r="V52" s="379">
        <v>150</v>
      </c>
      <c r="W52">
        <v>15</v>
      </c>
      <c r="X52">
        <v>12</v>
      </c>
      <c r="Y52" s="238">
        <v>10</v>
      </c>
      <c r="Z52" s="238">
        <v>34</v>
      </c>
      <c r="AA52" s="55">
        <v>90000</v>
      </c>
      <c r="AB52" s="290">
        <f>metas[[#This Row],[Meta Individual]]/10000</f>
        <v>0.271536</v>
      </c>
      <c r="AC52" s="290">
        <f>metas[[#This Row],[Meta Equipe]]/34000/4</f>
        <v>8.156595588235295E-2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2</v>
      </c>
      <c r="R53" s="380">
        <v>5</v>
      </c>
      <c r="S53" s="54">
        <f>'Metas Quadro'!C18</f>
        <v>0</v>
      </c>
      <c r="T53" s="54">
        <f>'Metas Quadro'!C25</f>
        <v>11092.970000000001</v>
      </c>
      <c r="U53" s="54">
        <f>'Metas Quadro'!C17</f>
        <v>0</v>
      </c>
      <c r="V53" s="379">
        <v>150</v>
      </c>
      <c r="W53">
        <v>15</v>
      </c>
      <c r="X53">
        <v>12</v>
      </c>
      <c r="Y53" s="238">
        <v>6</v>
      </c>
      <c r="Z53" s="238">
        <v>34</v>
      </c>
      <c r="AA53" s="55">
        <v>54000</v>
      </c>
      <c r="AB53" s="290">
        <f>metas[[#This Row],[Meta Individual]]/6000</f>
        <v>0</v>
      </c>
      <c r="AC53" s="290">
        <f>metas[[#This Row],[Meta Equipe]]/34000/4</f>
        <v>8.156595588235295E-2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1">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8" t="s">
        <v>230</v>
      </c>
      <c r="D67" s="408"/>
      <c r="E67" s="408"/>
      <c r="F67" s="408"/>
      <c r="G67" s="409" t="s">
        <v>231</v>
      </c>
      <c r="H67" s="409"/>
      <c r="I67" s="409"/>
      <c r="J67" s="409"/>
      <c r="K67" s="410" t="s">
        <v>232</v>
      </c>
      <c r="L67" s="410"/>
      <c r="M67" s="410"/>
      <c r="N67" s="410"/>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11" t="s">
        <v>3389</v>
      </c>
      <c r="D75" s="411"/>
      <c r="E75" s="411"/>
      <c r="F75" s="411"/>
      <c r="G75" s="411"/>
      <c r="H75" s="411"/>
      <c r="I75" s="411"/>
      <c r="J75" s="411"/>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12" t="s">
        <v>3396</v>
      </c>
      <c r="D84" s="412"/>
      <c r="E84" s="412"/>
      <c r="F84" s="412"/>
      <c r="G84" s="412"/>
      <c r="H84" s="412"/>
      <c r="I84" s="412"/>
      <c r="J84" s="412"/>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405" t="str">
        <f>IF(J71&lt;100%,"NÃO BATEU","CUMPRIU")</f>
        <v>CUMPRIU</v>
      </c>
      <c r="J87" s="405"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7"/>
      <c r="J88" s="407"/>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405" t="str">
        <f>IF(F71&lt;100%,"NÃO BATEU","CUMPRIU")</f>
        <v>NÃO BATEU</v>
      </c>
      <c r="J92" s="405"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6"/>
      <c r="J93" s="406"/>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7"/>
      <c r="J94" s="407"/>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405" t="str">
        <f>IF(N71&lt;100%,"NÃO BATEU","CUMPRIU")</f>
        <v>CUMPRIU</v>
      </c>
      <c r="J98" s="405"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6"/>
      <c r="J99" s="406"/>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6"/>
      <c r="J100" s="406"/>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7"/>
      <c r="J101" s="407"/>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8" t="s">
        <v>230</v>
      </c>
      <c r="D44" s="408"/>
      <c r="E44" s="408"/>
      <c r="F44" s="408"/>
      <c r="G44" s="409" t="s">
        <v>231</v>
      </c>
      <c r="H44" s="409"/>
      <c r="I44" s="409"/>
      <c r="J44" s="409"/>
      <c r="K44" s="410" t="s">
        <v>232</v>
      </c>
      <c r="L44" s="410"/>
      <c r="M44" s="410"/>
      <c r="N44" s="410"/>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11" t="s">
        <v>3389</v>
      </c>
      <c r="D52" s="411"/>
      <c r="E52" s="411"/>
      <c r="F52" s="411"/>
      <c r="G52" s="411"/>
      <c r="H52" s="411"/>
      <c r="I52" s="411"/>
      <c r="J52" s="411"/>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12" t="s">
        <v>3396</v>
      </c>
      <c r="D61" s="412"/>
      <c r="E61" s="412"/>
      <c r="F61" s="412"/>
      <c r="G61" s="412"/>
      <c r="H61" s="412"/>
      <c r="I61" s="412"/>
      <c r="J61" s="412"/>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5" t="str">
        <f>IF(J48&lt;100%,"NÃO BATEU","CUMPRIU")</f>
        <v>NÃO BATEU</v>
      </c>
      <c r="J64" s="41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5"/>
      <c r="J65" s="41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5" t="str">
        <f>IF(F48&lt;100%,"NÃO BATEU","CUMPRIU")</f>
        <v>NÃO BATEU</v>
      </c>
      <c r="J69" s="41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5"/>
      <c r="J70" s="415"/>
      <c r="K70" s="141">
        <f>E70/E84</f>
        <v>0.15412710508006758</v>
      </c>
      <c r="L70" s="142">
        <f>K70*G84</f>
        <v>0</v>
      </c>
    </row>
    <row r="71" spans="4:14" x14ac:dyDescent="0.3">
      <c r="D71" s="139" t="s">
        <v>50</v>
      </c>
      <c r="E71" s="150">
        <v>6054.41</v>
      </c>
      <c r="F71" s="151">
        <v>57.69</v>
      </c>
      <c r="G71" s="152">
        <v>0</v>
      </c>
      <c r="H71" s="140">
        <f>F71*0.1</f>
        <v>5.7690000000000001</v>
      </c>
      <c r="I71" s="415"/>
      <c r="J71" s="41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5"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5"/>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5"/>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5"/>
      <c r="J78" s="41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13">
        <f>M66</f>
        <v>-1052.5550000000001</v>
      </c>
      <c r="F88" s="414"/>
    </row>
    <row r="89" spans="4:7" ht="15.6" x14ac:dyDescent="0.3">
      <c r="D89" s="170" t="s">
        <v>3416</v>
      </c>
      <c r="E89" s="413">
        <f>M72</f>
        <v>-589.79300000000001</v>
      </c>
      <c r="F89" s="414"/>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2026-05-28T11:25:19Z</dcterms:modified>
</cp:coreProperties>
</file>