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E01412\Desktop\REPORTS\DAILY\"/>
    </mc:Choice>
  </mc:AlternateContent>
  <xr:revisionPtr revIDLastSave="0" documentId="13_ncr:1_{4BD656F8-97A1-4662-B623-CA1D5D92CF20}" xr6:coauthVersionLast="47" xr6:coauthVersionMax="47" xr10:uidLastSave="{00000000-0000-0000-0000-000000000000}"/>
  <bookViews>
    <workbookView xWindow="-120" yWindow="-120" windowWidth="20730" windowHeight="11160" xr2:uid="{9B1CEE86-DC52-4CD2-A207-E7C8CF3DA915}"/>
  </bookViews>
  <sheets>
    <sheet name="sheet" sheetId="1" r:id="rId1"/>
  </sheets>
  <externalReferences>
    <externalReference r:id="rId2"/>
  </externalReferences>
  <definedNames>
    <definedName name="a">#REF!</definedName>
    <definedName name="b">#REF!</definedName>
    <definedName name="CHOOSE">#REF!</definedName>
    <definedName name="CHOOSE1">#REF!</definedName>
    <definedName name="crfChangeAmount">#REF!</definedName>
    <definedName name="crfChangeBenefit">#REF!</definedName>
    <definedName name="crfChangeDesc">#REF!</definedName>
    <definedName name="crfChangeEffect">#REF!</definedName>
    <definedName name="crfChangeReason">#REF!</definedName>
    <definedName name="crfControl">#REF!</definedName>
    <definedName name="crfCorpPurch">#REF!</definedName>
    <definedName name="crfCostBasis">#REF!</definedName>
    <definedName name="crfDecisionBy">#REF!</definedName>
    <definedName name="crfFM">#REF!</definedName>
    <definedName name="crfGroupResp">#REF!</definedName>
    <definedName name="crfIT">#REF!</definedName>
    <definedName name="crfITSecurity">#REF!</definedName>
    <definedName name="crfOther">#REF!</definedName>
    <definedName name="crfProgramMan">#REF!</definedName>
    <definedName name="crfProjectMan">#REF!</definedName>
    <definedName name="crfRequestNo">#REF!</definedName>
    <definedName name="crfSPRE">#REF!</definedName>
    <definedName name="CurrencyAll">#REF!</definedName>
    <definedName name="CurrencyName">#REF!</definedName>
    <definedName name="CurrencySymbol">#REF!</definedName>
    <definedName name="DC_1">#REF!</definedName>
    <definedName name="dc_1_no">#REF!</definedName>
    <definedName name="dc_1_pending">#REF!</definedName>
    <definedName name="DC_10">#REF!</definedName>
    <definedName name="dc_10_no">#REF!</definedName>
    <definedName name="dc_10_pending">#REF!</definedName>
    <definedName name="DC_11">#REF!</definedName>
    <definedName name="dc_11_no">#REF!</definedName>
    <definedName name="dc_11_pending">#REF!</definedName>
    <definedName name="DC_12">#REF!</definedName>
    <definedName name="dc_12_no">#REF!</definedName>
    <definedName name="dc_12_pending">#REF!</definedName>
    <definedName name="DC_2">#REF!</definedName>
    <definedName name="dc_2_no">#REF!</definedName>
    <definedName name="dc_2_pending">#REF!</definedName>
    <definedName name="DC_3">#REF!</definedName>
    <definedName name="dc_3_no">#REF!</definedName>
    <definedName name="dc_3_pending">#REF!</definedName>
    <definedName name="DC_4">#REF!</definedName>
    <definedName name="dc_4_no">#REF!</definedName>
    <definedName name="dc_4_pending">#REF!</definedName>
    <definedName name="DC_5">#REF!</definedName>
    <definedName name="dc_5_no">#REF!</definedName>
    <definedName name="dc_5_pending">#REF!</definedName>
    <definedName name="DC_6">#REF!</definedName>
    <definedName name="dc_6_no">#REF!</definedName>
    <definedName name="dc_6_pending">#REF!</definedName>
    <definedName name="DC_7">#REF!</definedName>
    <definedName name="dc_7_no">#REF!</definedName>
    <definedName name="dc_7_pending">#REF!</definedName>
    <definedName name="DC_8">#REF!</definedName>
    <definedName name="dc_8_no">#REF!</definedName>
    <definedName name="dc_8_pending">#REF!</definedName>
    <definedName name="DC_9">#REF!</definedName>
    <definedName name="dc_9_no">#REF!</definedName>
    <definedName name="dc_9_pending">#REF!</definedName>
    <definedName name="DC_Project_Status_Active_2">#REF!</definedName>
    <definedName name="DC_Project_Status_Report_Query">#REF!</definedName>
    <definedName name="DCSR">#REF!</definedName>
    <definedName name="EX">#REF!</definedName>
    <definedName name="Excel_BuiltIn_Print_Area_2">#REF!</definedName>
    <definedName name="fe_1">#REF!</definedName>
    <definedName name="fe_1_no">#REF!</definedName>
    <definedName name="fe_1_pending">#REF!</definedName>
    <definedName name="fe_10">#REF!</definedName>
    <definedName name="fe_10_no">#REF!</definedName>
    <definedName name="fe_10_pending">#REF!</definedName>
    <definedName name="fe_11">#REF!</definedName>
    <definedName name="fe_11_no">#REF!</definedName>
    <definedName name="fe_11_pending">#REF!</definedName>
    <definedName name="fe_12">#REF!</definedName>
    <definedName name="fe_12_no">#REF!</definedName>
    <definedName name="fe_12_pending">#REF!</definedName>
    <definedName name="fe_13">#REF!</definedName>
    <definedName name="fe_13_no">#REF!</definedName>
    <definedName name="fe_13_pending">#REF!</definedName>
    <definedName name="fe_14">#REF!</definedName>
    <definedName name="fe_14_no">#REF!</definedName>
    <definedName name="fe_14_pending">#REF!</definedName>
    <definedName name="fe_15">#REF!</definedName>
    <definedName name="fe_15_no">#REF!</definedName>
    <definedName name="fe_15_pending">#REF!</definedName>
    <definedName name="fe_2">#REF!</definedName>
    <definedName name="fe_2_no">#REF!</definedName>
    <definedName name="fe_2_pending">#REF!</definedName>
    <definedName name="fe_3">#REF!</definedName>
    <definedName name="fe_3_no">#REF!</definedName>
    <definedName name="fe_3_pending">#REF!</definedName>
    <definedName name="fe_4">#REF!</definedName>
    <definedName name="fe_4_no">#REF!</definedName>
    <definedName name="fe_4_pending">#REF!</definedName>
    <definedName name="fe_5">#REF!</definedName>
    <definedName name="fe_5_no">#REF!</definedName>
    <definedName name="fe_5_pending">#REF!</definedName>
    <definedName name="fe_6">#REF!</definedName>
    <definedName name="fe_6_no">#REF!</definedName>
    <definedName name="fe_6_pending">#REF!</definedName>
    <definedName name="fe_7">#REF!</definedName>
    <definedName name="fe_7_no">#REF!</definedName>
    <definedName name="fe_7_pending">#REF!</definedName>
    <definedName name="fe_8">#REF!</definedName>
    <definedName name="fe_8_no">#REF!</definedName>
    <definedName name="fe_8_pending">#REF!</definedName>
    <definedName name="fe_9">#REF!</definedName>
    <definedName name="fe_9_no">#REF!</definedName>
    <definedName name="fe_9_pending">#REF!</definedName>
    <definedName name="MC_1">#REF!</definedName>
    <definedName name="mc_1_no">#REF!</definedName>
    <definedName name="mc_1_pending">#REF!</definedName>
    <definedName name="PC_1">#REF!</definedName>
    <definedName name="PC_1_No">#REF!</definedName>
    <definedName name="pc_1_pending">#REF!</definedName>
    <definedName name="pc_10">#REF!</definedName>
    <definedName name="pc_10_no">#REF!</definedName>
    <definedName name="pc_10_pending">#REF!</definedName>
    <definedName name="pc_11">#REF!</definedName>
    <definedName name="pc_11_no">#REF!</definedName>
    <definedName name="pc_11_pending">#REF!</definedName>
    <definedName name="PC_2">#REF!</definedName>
    <definedName name="pc_2_no">#REF!</definedName>
    <definedName name="pc_2_pending">#REF!</definedName>
    <definedName name="PC_3">#REF!</definedName>
    <definedName name="pc_3_no">#REF!</definedName>
    <definedName name="pc_3_pending">#REF!</definedName>
    <definedName name="PC_4">#REF!</definedName>
    <definedName name="pc_4_no">#REF!</definedName>
    <definedName name="pc_4_pending">#REF!</definedName>
    <definedName name="PC_5">#REF!</definedName>
    <definedName name="pc_5_no">#REF!</definedName>
    <definedName name="pc_5_pending">#REF!</definedName>
    <definedName name="PC_6">#REF!</definedName>
    <definedName name="pc_6_no">#REF!</definedName>
    <definedName name="pc_6_pending">#REF!</definedName>
    <definedName name="pc_7">#REF!</definedName>
    <definedName name="pc_7_no">#REF!</definedName>
    <definedName name="pc_7_pending">#REF!</definedName>
    <definedName name="pc_8">#REF!</definedName>
    <definedName name="pc_8_no">#REF!</definedName>
    <definedName name="pc_8_pending">#REF!</definedName>
    <definedName name="pc_9">#REF!</definedName>
    <definedName name="pc_9_no">#REF!</definedName>
    <definedName name="pc_9_pending">#REF!</definedName>
    <definedName name="pip1Address">#REF!</definedName>
    <definedName name="pip1AssetNo">#REF!</definedName>
    <definedName name="pip1BuildingLocation">#REF!</definedName>
    <definedName name="pip1Control">#REF!</definedName>
    <definedName name="pip1Coordinator">#REF!</definedName>
    <definedName name="pip1CorpPurch">#REF!</definedName>
    <definedName name="pip1CRESMailStop">#REF!</definedName>
    <definedName name="pip1DeptName">#REF!</definedName>
    <definedName name="pip1EmailAddress">#REF!</definedName>
    <definedName name="pip1FaxNo">#REF!</definedName>
    <definedName name="pip1FM">#REF!</definedName>
    <definedName name="pip1FMOperations">#REF!</definedName>
    <definedName name="pip1IT">#REF!</definedName>
    <definedName name="pip1ITSecurity">#REF!</definedName>
    <definedName name="pip1ManageProject">#REF!</definedName>
    <definedName name="pip1Other">#REF!</definedName>
    <definedName name="pip1PhoneNo">#REF!</definedName>
    <definedName name="pip1ProgramMan">#REF!</definedName>
    <definedName name="pip1ProjectMan">#REF!</definedName>
    <definedName name="pip1ProjectNumber">#REF!</definedName>
    <definedName name="pip1Projects">#REF!</definedName>
    <definedName name="pip1ProjectScope">#REF!</definedName>
    <definedName name="pip1Risk">#REF!</definedName>
    <definedName name="pip1SpaceCategory">#REF!</definedName>
    <definedName name="pip1SPRE">#REF!</definedName>
    <definedName name="pip1SqImpact">#REF!</definedName>
    <definedName name="pip2BuildingArea1">#REF!</definedName>
    <definedName name="pip2CostPerSq">#REF!</definedName>
    <definedName name="pip2CostPerSqProposed">#REF!</definedName>
    <definedName name="pip2Date1">#REF!</definedName>
    <definedName name="pip2Date2">#REF!</definedName>
    <definedName name="pip2LandArea1">#REF!</definedName>
    <definedName name="pip2No1">#REF!</definedName>
    <definedName name="pip2No2">#REF!</definedName>
    <definedName name="pip2No3">#REF!</definedName>
    <definedName name="pip2No4">#REF!</definedName>
    <definedName name="pip2No5">#REF!</definedName>
    <definedName name="pip2No6">#REF!</definedName>
    <definedName name="pip2No7">#REF!</definedName>
    <definedName name="pip2No8">#REF!</definedName>
    <definedName name="pip2OccupationCost">#REF!</definedName>
    <definedName name="pip2OccupationCostProposed">#REF!</definedName>
    <definedName name="pip2Options1">#REF!</definedName>
    <definedName name="pip2RentableSqMetre">#REF!</definedName>
    <definedName name="pip2RentableSqMetreProposed">#REF!</definedName>
    <definedName name="pip2RentPerSq">#REF!</definedName>
    <definedName name="pip2RentPerSqProposed">#REF!</definedName>
    <definedName name="pip2RentPerYear">#REF!</definedName>
    <definedName name="pip2RentPerYearProposed">#REF!</definedName>
    <definedName name="pip2Term1">#REF!</definedName>
    <definedName name="pip2Yes1">#REF!</definedName>
    <definedName name="pip2Yes2">#REF!</definedName>
    <definedName name="pip2Yes3">#REF!</definedName>
    <definedName name="pip2Yes4">#REF!</definedName>
    <definedName name="pip2Yes5">#REF!</definedName>
    <definedName name="pip2Yes6">#REF!</definedName>
    <definedName name="pip2Yes7">#REF!</definedName>
    <definedName name="pip2Yes8">#REF!</definedName>
    <definedName name="pip3Benefits">#REF!</definedName>
    <definedName name="pip3ImproveBusiness">#REF!</definedName>
    <definedName name="pip3NewBusiness">#REF!</definedName>
    <definedName name="pip3Portfolio">#REF!</definedName>
    <definedName name="pip3ProtectBusiness">#REF!</definedName>
    <definedName name="pip3Qu6">#REF!</definedName>
    <definedName name="pip3Qu7">#REF!</definedName>
    <definedName name="pip3Qu8">#REF!</definedName>
    <definedName name="prfBusiness">#REF!</definedName>
    <definedName name="prfBusUser">#REF!</definedName>
    <definedName name="prfCompleteDate">#REF!</definedName>
    <definedName name="prfContactPerson">#REF!</definedName>
    <definedName name="prfControl">#REF!</definedName>
    <definedName name="prfCorpPurch">#REF!</definedName>
    <definedName name="prfCostCentre">#REF!</definedName>
    <definedName name="prfDate">#REF!</definedName>
    <definedName name="prfDeptLocation">#REF!</definedName>
    <definedName name="prfEmail">#REF!</definedName>
    <definedName name="prfEuroAmount">#REF!</definedName>
    <definedName name="prfFeasibilityDesc">#REF!</definedName>
    <definedName name="prfFM">#REF!</definedName>
    <definedName name="prfIG">#REF!</definedName>
    <definedName name="prfIT">#REF!</definedName>
    <definedName name="prfITSecurity">#REF!</definedName>
    <definedName name="prfOptBoth">#REF!</definedName>
    <definedName name="prfOptCapital">#REF!</definedName>
    <definedName name="prfOptNo1">#REF!</definedName>
    <definedName name="prfOptNo2">#REF!</definedName>
    <definedName name="prfOptNo3">#REF!</definedName>
    <definedName name="prfOptNo4">#REF!</definedName>
    <definedName name="prfOptRevenue">#REF!</definedName>
    <definedName name="prfOptYes1">#REF!</definedName>
    <definedName name="prfOptYes2">#REF!</definedName>
    <definedName name="prfOptYes3">#REF!</definedName>
    <definedName name="prfOptYes4">#REF!</definedName>
    <definedName name="prfOther">#REF!</definedName>
    <definedName name="prfPhoneFax">#REF!</definedName>
    <definedName name="prfProgramMan">#REF!</definedName>
    <definedName name="prfProjectCost">#REF!</definedName>
    <definedName name="prfProjectMan">#REF!</definedName>
    <definedName name="prfProjectName">#REF!</definedName>
    <definedName name="prfProjectStrategy">#REF!</definedName>
    <definedName name="prfProjectType">#REF!</definedName>
    <definedName name="prfReqDate">#REF!</definedName>
    <definedName name="prfReqDesc">#REF!</definedName>
    <definedName name="prfSPRE">#REF!</definedName>
    <definedName name="prfStudyCompleteBy">#REF!</definedName>
    <definedName name="_xlnm.Print_Area" localSheetId="0">sheet!$A$1:$L$47</definedName>
    <definedName name="Project_Name">#REF!</definedName>
    <definedName name="re_1">#REF!</definedName>
    <definedName name="re_1_no">#REF!</definedName>
    <definedName name="re_1_pending">#REF!</definedName>
    <definedName name="re_2">#REF!</definedName>
    <definedName name="re_2_no">#REF!</definedName>
    <definedName name="re_2_pending">#REF!</definedName>
    <definedName name="re_3">#REF!</definedName>
    <definedName name="re_3_no">#REF!</definedName>
    <definedName name="re_3_pending">#REF!</definedName>
    <definedName name="re_4">#REF!</definedName>
    <definedName name="re_4_no">#REF!</definedName>
    <definedName name="re_4_pending">#REF!</definedName>
    <definedName name="re_5">#REF!</definedName>
    <definedName name="re_5_no">#REF!</definedName>
    <definedName name="re_5_pending">#REF!</definedName>
    <definedName name="re_6">#REF!</definedName>
    <definedName name="re_6_no">#REF!</definedName>
    <definedName name="re_6_pending">#REF!</definedName>
    <definedName name="re_7">#REF!</definedName>
    <definedName name="re_7_no">#REF!</definedName>
    <definedName name="re_7_pending">#REF!</definedName>
    <definedName name="re_8">#REF!</definedName>
    <definedName name="re_8_no">#REF!</definedName>
    <definedName name="re_8_pending">#REF!</definedName>
    <definedName name="re_9">#REF!</definedName>
    <definedName name="re_9_no">#REF!</definedName>
    <definedName name="re_9_pending">#REF!</definedName>
    <definedName name="Receiving_Location">#REF!</definedName>
    <definedName name="Receiving_Location_Key_Lookup">#REF!</definedName>
    <definedName name="Receiving_Location_List">#REF!</definedName>
    <definedName name="rq">#REF!</definedName>
    <definedName name="UBR_Level_1">#REF!</definedName>
    <definedName name="UBR_Level_2">#REF!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6" i="1" l="1"/>
  <c r="L76" i="1"/>
  <c r="K76" i="1"/>
  <c r="M75" i="1"/>
  <c r="M74" i="1"/>
  <c r="M73" i="1"/>
  <c r="M72" i="1"/>
  <c r="M71" i="1"/>
  <c r="M70" i="1"/>
  <c r="M69" i="1"/>
  <c r="M65" i="1"/>
  <c r="M64" i="1"/>
  <c r="M63" i="1"/>
  <c r="M77" i="1" s="1"/>
  <c r="M62" i="1"/>
  <c r="M61" i="1"/>
  <c r="N60" i="1"/>
  <c r="P59" i="1"/>
  <c r="R58" i="1"/>
  <c r="R59" i="1" s="1"/>
  <c r="L58" i="1"/>
  <c r="M86" i="1" s="1"/>
  <c r="K58" i="1"/>
  <c r="M57" i="1"/>
  <c r="E57" i="1"/>
  <c r="D57" i="1"/>
  <c r="M56" i="1"/>
  <c r="M55" i="1"/>
  <c r="M54" i="1"/>
  <c r="M53" i="1"/>
  <c r="O52" i="1"/>
  <c r="M52" i="1"/>
  <c r="N51" i="1"/>
  <c r="M51" i="1"/>
  <c r="M50" i="1"/>
  <c r="P48" i="1"/>
  <c r="Q46" i="1"/>
  <c r="P46" i="1"/>
  <c r="O46" i="1"/>
  <c r="N46" i="1"/>
  <c r="Q45" i="1"/>
  <c r="R45" i="1" s="1"/>
  <c r="P45" i="1"/>
  <c r="N45" i="1"/>
  <c r="N42" i="1"/>
  <c r="O40" i="1"/>
  <c r="C40" i="1"/>
  <c r="N37" i="1"/>
  <c r="N36" i="1"/>
  <c r="C35" i="1"/>
  <c r="C36" i="1" s="1"/>
  <c r="P34" i="1"/>
  <c r="C34" i="1"/>
  <c r="P37" i="1" s="1"/>
  <c r="N33" i="1"/>
  <c r="C33" i="1"/>
  <c r="C32" i="1"/>
  <c r="C31" i="1"/>
  <c r="P30" i="1"/>
  <c r="K29" i="1"/>
  <c r="M28" i="1"/>
  <c r="H28" i="1"/>
  <c r="I28" i="1" s="1"/>
  <c r="G28" i="1"/>
  <c r="F28" i="1"/>
  <c r="E28" i="1"/>
  <c r="B28" i="1"/>
  <c r="A28" i="1"/>
  <c r="H27" i="1"/>
  <c r="I27" i="1" s="1"/>
  <c r="F27" i="1"/>
  <c r="G27" i="1" s="1"/>
  <c r="E27" i="1"/>
  <c r="Q26" i="1"/>
  <c r="K26" i="1"/>
  <c r="J26" i="1"/>
  <c r="H26" i="1"/>
  <c r="I26" i="1" s="1"/>
  <c r="F26" i="1"/>
  <c r="G26" i="1" s="1"/>
  <c r="E26" i="1"/>
  <c r="D26" i="1"/>
  <c r="A26" i="1"/>
  <c r="I25" i="1"/>
  <c r="H25" i="1"/>
  <c r="F25" i="1"/>
  <c r="E25" i="1"/>
  <c r="R24" i="1"/>
  <c r="K24" i="1"/>
  <c r="J24" i="1"/>
  <c r="I24" i="1"/>
  <c r="H24" i="1"/>
  <c r="F24" i="1"/>
  <c r="G24" i="1" s="1"/>
  <c r="E24" i="1"/>
  <c r="D24" i="1"/>
  <c r="B24" i="1"/>
  <c r="A24" i="1"/>
  <c r="K23" i="1"/>
  <c r="J23" i="1"/>
  <c r="I23" i="1"/>
  <c r="H23" i="1"/>
  <c r="E23" i="1"/>
  <c r="D23" i="1"/>
  <c r="J22" i="1"/>
  <c r="I22" i="1"/>
  <c r="H22" i="1"/>
  <c r="G22" i="1"/>
  <c r="F22" i="1"/>
  <c r="E22" i="1"/>
  <c r="D22" i="1"/>
  <c r="K21" i="1"/>
  <c r="G21" i="1" s="1"/>
  <c r="J21" i="1"/>
  <c r="I21" i="1"/>
  <c r="H21" i="1"/>
  <c r="F21" i="1"/>
  <c r="E21" i="1"/>
  <c r="D21" i="1"/>
  <c r="J20" i="1"/>
  <c r="I20" i="1"/>
  <c r="H20" i="1"/>
  <c r="G20" i="1"/>
  <c r="F20" i="1"/>
  <c r="E20" i="1"/>
  <c r="D20" i="1"/>
  <c r="T19" i="1"/>
  <c r="K19" i="1"/>
  <c r="J19" i="1"/>
  <c r="J29" i="1" s="1"/>
  <c r="I19" i="1"/>
  <c r="H19" i="1"/>
  <c r="H29" i="1" s="1"/>
  <c r="F19" i="1"/>
  <c r="G19" i="1" s="1"/>
  <c r="E19" i="1"/>
  <c r="E29" i="1" s="1"/>
  <c r="D19" i="1"/>
  <c r="D29" i="1" s="1"/>
  <c r="A19" i="1"/>
  <c r="P18" i="1"/>
  <c r="M18" i="1"/>
  <c r="K18" i="1"/>
  <c r="J18" i="1"/>
  <c r="I18" i="1"/>
  <c r="H18" i="1"/>
  <c r="M31" i="1" s="1"/>
  <c r="F18" i="1"/>
  <c r="G18" i="1" s="1"/>
  <c r="E18" i="1"/>
  <c r="D18" i="1"/>
  <c r="A18" i="1"/>
  <c r="P17" i="1"/>
  <c r="P19" i="1" s="1"/>
  <c r="K17" i="1"/>
  <c r="J17" i="1"/>
  <c r="H17" i="1"/>
  <c r="I17" i="1" s="1"/>
  <c r="G17" i="1"/>
  <c r="F17" i="1"/>
  <c r="E17" i="1"/>
  <c r="D17" i="1"/>
  <c r="M16" i="1"/>
  <c r="K16" i="1"/>
  <c r="G16" i="1" s="1"/>
  <c r="J16" i="1"/>
  <c r="H16" i="1"/>
  <c r="I16" i="1" s="1"/>
  <c r="F16" i="1"/>
  <c r="E16" i="1"/>
  <c r="D16" i="1"/>
  <c r="I15" i="1"/>
  <c r="H15" i="1"/>
  <c r="F15" i="1"/>
  <c r="G15" i="1" s="1"/>
  <c r="E15" i="1"/>
  <c r="H14" i="1"/>
  <c r="I14" i="1" s="1"/>
  <c r="F14" i="1"/>
  <c r="G14" i="1" s="1"/>
  <c r="E14" i="1"/>
  <c r="K13" i="1"/>
  <c r="I13" i="1"/>
  <c r="H13" i="1"/>
  <c r="F13" i="1"/>
  <c r="G13" i="1" s="1"/>
  <c r="E13" i="1"/>
  <c r="B13" i="1"/>
  <c r="A13" i="1"/>
  <c r="K12" i="1"/>
  <c r="J12" i="1"/>
  <c r="I12" i="1"/>
  <c r="H12" i="1"/>
  <c r="F12" i="1"/>
  <c r="G12" i="1" s="1"/>
  <c r="E12" i="1"/>
  <c r="D12" i="1"/>
  <c r="B12" i="1"/>
  <c r="A12" i="1"/>
  <c r="K11" i="1"/>
  <c r="J11" i="1"/>
  <c r="I11" i="1"/>
  <c r="H11" i="1"/>
  <c r="G11" i="1"/>
  <c r="F11" i="1"/>
  <c r="E11" i="1"/>
  <c r="D11" i="1"/>
  <c r="B11" i="1"/>
  <c r="I10" i="1"/>
  <c r="H10" i="1"/>
  <c r="F10" i="1"/>
  <c r="G10" i="1" s="1"/>
  <c r="E10" i="1"/>
  <c r="B10" i="1"/>
  <c r="A6" i="1"/>
  <c r="A5" i="1"/>
  <c r="C3" i="1"/>
  <c r="A3" i="1"/>
  <c r="C2" i="1"/>
  <c r="A2" i="1"/>
  <c r="F29" i="1" l="1"/>
  <c r="N30" i="1"/>
  <c r="R19" i="1"/>
</calcChain>
</file>

<file path=xl/sharedStrings.xml><?xml version="1.0" encoding="utf-8"?>
<sst xmlns="http://schemas.openxmlformats.org/spreadsheetml/2006/main" count="201" uniqueCount="131">
  <si>
    <t>Name of work  : Construction of Foundations, Substructure &amp; Superstructure along With River Training/Protection Work, Earthwork &amp; allied works for 8 Major Bridges in Between Chainage Km 20+000 To Km 63+00, in connection with Bhanupali-Bilaspur-Beri New Railway Line in District Rupnagar of Punjab And District  Bilaspur of Himachal Pradesh State,  India</t>
  </si>
  <si>
    <t>2.671 FOR P2 3RD LIFT</t>
  </si>
  <si>
    <t>PROJECT VALUE:-</t>
  </si>
  <si>
    <t>55 CUM</t>
  </si>
  <si>
    <t>Weather :-</t>
  </si>
  <si>
    <t>Sunny</t>
  </si>
  <si>
    <t xml:space="preserve">Partially Cloudy </t>
  </si>
  <si>
    <t xml:space="preserve">DPR Date:- </t>
  </si>
  <si>
    <t xml:space="preserve">Item No. </t>
  </si>
  <si>
    <t xml:space="preserve">Item Description </t>
  </si>
  <si>
    <t xml:space="preserve">Unit </t>
  </si>
  <si>
    <t>Program for Today</t>
  </si>
  <si>
    <t xml:space="preserve">Achieved Today </t>
  </si>
  <si>
    <t xml:space="preserve">Achieved this Month </t>
  </si>
  <si>
    <t xml:space="preserve">% Achieved this Month </t>
  </si>
  <si>
    <t xml:space="preserve">Cumulative Achieved up to date </t>
  </si>
  <si>
    <t xml:space="preserve">% Cumulative Achieved up to date </t>
  </si>
  <si>
    <t xml:space="preserve">Tomorrow Program </t>
  </si>
  <si>
    <t>Program for the month</t>
  </si>
  <si>
    <t xml:space="preserve">Remark </t>
  </si>
  <si>
    <t>1002a</t>
  </si>
  <si>
    <t xml:space="preserve">Cum </t>
  </si>
  <si>
    <t xml:space="preserve">Ch. 45+450 to 45+400 </t>
  </si>
  <si>
    <t>NS-3</t>
  </si>
  <si>
    <t xml:space="preserve"> Br. 17 P4</t>
  </si>
  <si>
    <t>Each</t>
  </si>
  <si>
    <t>2042e</t>
  </si>
  <si>
    <t>Providing  &amp;  laying  non  pressure  NP-4  Class  RCC  pipe  with  collars, jointing  with  1:2  Cement  and  ordinary  sand  mortar  including  testing  of joints but excluding earth work with all labour and material as a completem job. Cement for mortar will be paid separately.</t>
  </si>
  <si>
    <t xml:space="preserve">Meter </t>
  </si>
  <si>
    <t>2001a</t>
  </si>
  <si>
    <t>Soil excluding rock.</t>
  </si>
  <si>
    <t>NS 2004</t>
  </si>
  <si>
    <t>Providing  and  laying  design  mix  control  concrete  M20/M25  in  piers, retaining  walls,  wing  walls,  return  walls,  bottom/top  plug  of  wells  and
protection work etc. using well graded stone aggregate of 40 MM/20 MM nominal size. (Rate is inclusive of cement.)</t>
  </si>
  <si>
    <t xml:space="preserve">CUM </t>
  </si>
  <si>
    <t xml:space="preserve"> Br. 07,P5 </t>
  </si>
  <si>
    <t>NS 2005d</t>
  </si>
  <si>
    <t>Providing and laying Design mix control concrete M25 to M45</t>
  </si>
  <si>
    <t>Br. 06,P2/5TH Lift, Br. 18/A1 Pile Head</t>
  </si>
  <si>
    <t xml:space="preserve">  Driving  Bored  cast  in  situ  Reinforced  Cement Concrete piles </t>
  </si>
  <si>
    <t>Br. 07 P6/20</t>
  </si>
  <si>
    <t>Br. 17, A2/5</t>
  </si>
  <si>
    <t xml:space="preserve">  installing  Bored  cast  in  situ  Reinforced  Cement Concrete piles </t>
  </si>
  <si>
    <t>`</t>
  </si>
  <si>
    <t>Non destructive integrity testing of cast -in- situ piles of 1500mm dia as per specifications and submitting reports in the approval format.</t>
  </si>
  <si>
    <t>Conducting  Dynamic  load  testing  on  selected  piles  of  routine  pile  load
test, all as per specifications.</t>
  </si>
  <si>
    <t>NS-1</t>
  </si>
  <si>
    <t>Conducting Pile integrity test with cross hole ultra sonic monitoring CHUM of  1500  MM  dia  pile  (Sonic  Logging)  by  approved  specialized  agencies including the cost of providing and installation of two numbers 40mm dia oriplast C 1120 confine to AFPMB/1785 access pites for the entire length of pile to be rested as per specification, mobilization of test apparatus and
submission  of  test  results  in  duplicate  clearly  indicating  the  nature  and extend of defect in the shaft, if and, in and approved format</t>
  </si>
  <si>
    <t>2059 a</t>
  </si>
  <si>
    <t>Plate Girder/Semi Through Girder/Composite Girder</t>
  </si>
  <si>
    <t>MT</t>
  </si>
  <si>
    <t xml:space="preserve"> </t>
  </si>
  <si>
    <t>NNS-6</t>
  </si>
  <si>
    <t>Shifting modification of 11 KV HT Line from chainage (45.10 to 45.1000 approximately…</t>
  </si>
  <si>
    <t>JOB</t>
  </si>
  <si>
    <t>TMT   Fe-500/Fe-500D*   reinforcement   steel   conforming   to IS:1786-1985 including decoiling, straightening, cutting, bending, placing in position, binding with 1MM dia GI binding wire.
Note :
1.  Reinforcement,  shall  be  measured  in  length  for  different  diameters used in the works and then paid as per standard weights as per IS 1732. Wastages,  overlaps,  coupling,  welded  joints,  space  bars,  chairs  and binding  wire  shall  not  be  measured  and  cost  of  these  items  shall  be deemed to be included in the rates.
2. * For seismic zone III, IV &amp; V, only TMT Fe-500D steel shall be used.
3.  Payment  will  be  made  on  completion  of  scope  of  the  item  and  the same is not linked to concreting.</t>
  </si>
  <si>
    <t xml:space="preserve"> Br. 18,P1/1 </t>
  </si>
  <si>
    <t xml:space="preserve">Supplying   TMT   Fe-500/Fe-500D*   reinforcement   steel   </t>
  </si>
  <si>
    <t>Vehicle Month</t>
  </si>
  <si>
    <t>Nos. of Piles</t>
  </si>
  <si>
    <t>Target Amount for Month of March'2025</t>
  </si>
  <si>
    <t>Target Amount for Today</t>
  </si>
  <si>
    <t xml:space="preserve">Amount Achieved Today </t>
  </si>
  <si>
    <t>Amount Achieved this Month</t>
  </si>
  <si>
    <t xml:space="preserve">Amount Achieved Up to Date </t>
  </si>
  <si>
    <t xml:space="preserve">Work Done % age Up to Date </t>
  </si>
  <si>
    <t>Labour Reports</t>
  </si>
  <si>
    <t>Sr. No.</t>
  </si>
  <si>
    <t xml:space="preserve">Work  Description </t>
  </si>
  <si>
    <t>Nos.</t>
  </si>
  <si>
    <t>Bar Binders &amp; Helpers</t>
  </si>
  <si>
    <t xml:space="preserve">Concrete Work </t>
  </si>
  <si>
    <t>Liner Work</t>
  </si>
  <si>
    <t>Other Work</t>
  </si>
  <si>
    <t xml:space="preserve">Note:- 1) Br. No. 07 work hampered due approach road closed by Villagers. </t>
  </si>
  <si>
    <t>BRIDGE -6</t>
  </si>
  <si>
    <t>BRIDGE -7</t>
  </si>
  <si>
    <t>Abutment</t>
  </si>
  <si>
    <t xml:space="preserve">Work </t>
  </si>
  <si>
    <t>Total No. of Piles</t>
  </si>
  <si>
    <t>No. of Piles (Upto date )</t>
  </si>
  <si>
    <t>Br 6 (A1)</t>
  </si>
  <si>
    <t>Piling Work</t>
  </si>
  <si>
    <t>Br 7 (A1)</t>
  </si>
  <si>
    <t>Br 6 (A2)</t>
  </si>
  <si>
    <t>Br 7 (A2)</t>
  </si>
  <si>
    <t>Br 6 (P1)</t>
  </si>
  <si>
    <t>Br 7 (P1)</t>
  </si>
  <si>
    <t>Br 6 (P2)</t>
  </si>
  <si>
    <t>Br 7 (P2)</t>
  </si>
  <si>
    <t>Br 6 (P3)</t>
  </si>
  <si>
    <t>Br 7 (P3)</t>
  </si>
  <si>
    <t>Br 6 (P4)</t>
  </si>
  <si>
    <t>Br 7 (P4)</t>
  </si>
  <si>
    <t>Br 6 (P5)</t>
  </si>
  <si>
    <t>Br 7 (P5)</t>
  </si>
  <si>
    <t>Br 7 (P6)</t>
  </si>
  <si>
    <t xml:space="preserve">Planing VS Achived </t>
  </si>
  <si>
    <t>BRIDGE -17</t>
  </si>
  <si>
    <t>Work Plan</t>
  </si>
  <si>
    <t>Achived this Month</t>
  </si>
  <si>
    <t>Br 7 ( P6)</t>
  </si>
  <si>
    <t>Pile Nos.</t>
  </si>
  <si>
    <t xml:space="preserve">Br 17 Test Pile </t>
  </si>
  <si>
    <t>Br 7 ( A2)</t>
  </si>
  <si>
    <t>Br 17 (A2)</t>
  </si>
  <si>
    <t>Br 18 ( A2)</t>
  </si>
  <si>
    <t>Br 17 (P12)</t>
  </si>
  <si>
    <t>Br 18 ( P1)</t>
  </si>
  <si>
    <t>Br 17 (P11)</t>
  </si>
  <si>
    <t>Br 17 ( P1)</t>
  </si>
  <si>
    <t>Pier Length</t>
  </si>
  <si>
    <t>Br 17 (P10)</t>
  </si>
  <si>
    <t>Br 17 ( P10)</t>
  </si>
  <si>
    <t>Br 17 (P9)</t>
  </si>
  <si>
    <t>Br 17 ( P5)</t>
  </si>
  <si>
    <t>Br 17 (P8)</t>
  </si>
  <si>
    <t>Br 06 ( P3)</t>
  </si>
  <si>
    <t>Br 17 (P7)</t>
  </si>
  <si>
    <t>Br 06 ( P4)</t>
  </si>
  <si>
    <t>Br 17 (P6)</t>
  </si>
  <si>
    <t>Br 17 (P5)</t>
  </si>
  <si>
    <t>Br 17 (P4)</t>
  </si>
  <si>
    <t>Br 17 (P3)</t>
  </si>
  <si>
    <t>Br 17 (P2)</t>
  </si>
  <si>
    <t>Br 17 (P1)</t>
  </si>
  <si>
    <t>BRIDGE -18</t>
  </si>
  <si>
    <t>Br 17 (A1)</t>
  </si>
  <si>
    <t xml:space="preserve">Br 18Test Pile </t>
  </si>
  <si>
    <t>Br 18 (A1)</t>
  </si>
  <si>
    <t>Br 18 (P1)</t>
  </si>
  <si>
    <t>Br 18 (A2)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</si>
</sst>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1"/>
      <name val="Calibri"/>
      <family val="2"/>
      <scheme val="minor"/>
    </font>
    <font>
      <sz val="14"/>
      <color theme="1"/>
      <name val="Calibri"/>
      <family val="2"/>
      <scheme val="minor"/>
    </font>
    <font>
      <b/>
      <sz val="14"/>
      <color theme="1"/>
      <name val="Calibri"/>
      <family val="2"/>
      <scheme val="minor"/>
    </font>
    <font>
      <b/>
      <sz val="16"/>
      <color rgb="FFFF0000"/>
      <name val="Calibri"/>
      <family val="2"/>
      <scheme val="minor"/>
    </font>
    <font>
      <b/>
      <u/>
      <sz val="12"/>
      <color theme="1"/>
      <name val="Calibri"/>
      <family val="2"/>
      <scheme val="minor"/>
    </font>
    <font>
      <b/>
      <sz val="11"/>
      <color rgb="FFFF0000"/>
      <name val="Arial"/>
      <family val="2"/>
    </font>
    <font>
      <b/>
      <sz val="10"/>
      <color theme="1"/>
      <name val="Arial"/>
      <family val="2"/>
    </font>
    <font>
      <sz val="11"/>
      <color theme="1"/>
      <name val="Arial"/>
      <family val="2"/>
    </font>
    <font>
      <b/>
      <sz val="11"/>
      <color theme="1"/>
      <name val="Arial"/>
      <family val="2"/>
    </font>
    <font>
      <b/>
      <sz val="9"/>
      <color theme="1"/>
      <name val="Arial"/>
      <family val="2"/>
    </font>
    <font>
      <b/>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rgb="FFCCFFFF"/>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cellStyleXfs>
  <cellXfs count="96">
    <xf numFmtId="0" fontId="0" fillId="0" borderId="0" xfId="0"/>
    <xf numFmtId="0" fontId="0" fillId="2" borderId="0" xfId="0" applyFill="1"/>
    <xf numFmtId="0" fontId="6"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0" fillId="0" borderId="0" xfId="0" applyAlignment="1">
      <alignment vertical="center"/>
    </xf>
    <xf numFmtId="0" fontId="0" fillId="0" borderId="4" xfId="0" applyBorder="1" applyAlignment="1">
      <alignment horizontal="center" vertical="center"/>
    </xf>
    <xf numFmtId="0" fontId="0" fillId="0" borderId="4" xfId="0" applyBorder="1" applyAlignment="1">
      <alignment horizontal="center" vertical="center" wrapText="1"/>
    </xf>
    <xf numFmtId="164" fontId="0" fillId="0" borderId="4" xfId="0" applyNumberFormat="1" applyBorder="1" applyAlignment="1">
      <alignment horizontal="center" vertical="center"/>
    </xf>
    <xf numFmtId="1" fontId="0" fillId="0" borderId="4" xfId="0" applyNumberFormat="1" applyBorder="1" applyAlignment="1">
      <alignment horizontal="center" vertical="center"/>
    </xf>
    <xf numFmtId="10" fontId="0" fillId="0" borderId="4" xfId="2" applyNumberFormat="1" applyFont="1" applyBorder="1" applyAlignment="1">
      <alignment horizontal="center" vertical="center"/>
    </xf>
    <xf numFmtId="0" fontId="6" fillId="0" borderId="4" xfId="0" applyFont="1" applyBorder="1" applyAlignment="1">
      <alignment horizontal="center" vertical="top" wrapText="1"/>
    </xf>
    <xf numFmtId="9" fontId="0" fillId="0" borderId="4" xfId="2" applyFont="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top" wrapText="1"/>
    </xf>
    <xf numFmtId="0" fontId="6" fillId="0" borderId="4" xfId="0" applyFont="1" applyBorder="1" applyAlignment="1">
      <alignment horizontal="center" vertical="center" wrapText="1"/>
    </xf>
    <xf numFmtId="0" fontId="0" fillId="0" borderId="4" xfId="0" applyBorder="1" applyAlignment="1">
      <alignment horizontal="left" vertical="top" wrapText="1"/>
    </xf>
    <xf numFmtId="0" fontId="8" fillId="0" borderId="4" xfId="0" applyFont="1" applyBorder="1" applyAlignment="1">
      <alignment horizontal="center" vertical="center" wrapText="1"/>
    </xf>
    <xf numFmtId="0" fontId="0" fillId="0" borderId="4" xfId="0" applyBorder="1" applyAlignment="1">
      <alignment horizontal="left" vertical="center" wrapText="1"/>
    </xf>
    <xf numFmtId="164" fontId="0" fillId="0" borderId="0" xfId="0" applyNumberFormat="1"/>
    <xf numFmtId="1" fontId="0" fillId="0" borderId="0" xfId="0" applyNumberFormat="1" applyAlignment="1">
      <alignment vertical="center"/>
    </xf>
    <xf numFmtId="0" fontId="1" fillId="0" borderId="4" xfId="3" applyBorder="1" applyAlignment="1" applyProtection="1">
      <alignment horizontal="left" vertical="center" wrapText="1"/>
      <protection hidden="1"/>
    </xf>
    <xf numFmtId="0" fontId="9" fillId="0" borderId="4" xfId="4" applyFont="1" applyBorder="1" applyAlignment="1">
      <alignment horizontal="center" vertical="center" wrapText="1"/>
    </xf>
    <xf numFmtId="0" fontId="1" fillId="0" borderId="4" xfId="4" applyBorder="1" applyAlignment="1">
      <alignment horizontal="center" vertical="center"/>
    </xf>
    <xf numFmtId="0" fontId="1" fillId="0" borderId="4" xfId="4" applyBorder="1" applyAlignment="1">
      <alignment horizontal="left" vertical="center" wrapText="1"/>
    </xf>
    <xf numFmtId="1" fontId="0" fillId="0" borderId="0" xfId="0" applyNumberFormat="1"/>
    <xf numFmtId="2" fontId="0" fillId="0" borderId="4" xfId="0" applyNumberFormat="1" applyBorder="1" applyAlignment="1">
      <alignment horizontal="center" vertical="center"/>
    </xf>
    <xf numFmtId="0" fontId="6" fillId="0" borderId="4" xfId="0" applyFont="1" applyBorder="1" applyAlignment="1">
      <alignment vertical="center" wrapText="1"/>
    </xf>
    <xf numFmtId="164" fontId="5" fillId="3" borderId="4" xfId="0" applyNumberFormat="1" applyFont="1" applyFill="1" applyBorder="1" applyAlignment="1">
      <alignment horizontal="center" vertical="center"/>
    </xf>
    <xf numFmtId="0" fontId="7" fillId="3" borderId="4" xfId="0" applyFont="1" applyFill="1" applyBorder="1" applyAlignment="1">
      <alignment vertical="center" wrapText="1"/>
    </xf>
    <xf numFmtId="164" fontId="0" fillId="0" borderId="0" xfId="0" applyNumberFormat="1" applyAlignment="1">
      <alignment vertical="center"/>
    </xf>
    <xf numFmtId="164" fontId="3" fillId="0" borderId="0" xfId="0" applyNumberFormat="1" applyFont="1" applyAlignment="1">
      <alignment horizontal="center" vertical="center"/>
    </xf>
    <xf numFmtId="0" fontId="7" fillId="0" borderId="0" xfId="0" applyFont="1" applyAlignment="1">
      <alignment vertical="center" wrapText="1"/>
    </xf>
    <xf numFmtId="0" fontId="10" fillId="0" borderId="6" xfId="0" applyFont="1" applyBorder="1" applyAlignment="1">
      <alignment vertical="top" wrapText="1"/>
    </xf>
    <xf numFmtId="0" fontId="10" fillId="0" borderId="0" xfId="0" applyFont="1" applyAlignment="1">
      <alignment vertical="top"/>
    </xf>
    <xf numFmtId="0" fontId="10" fillId="0" borderId="0" xfId="0" applyFont="1" applyAlignment="1">
      <alignment vertical="center"/>
    </xf>
    <xf numFmtId="1" fontId="10" fillId="0" borderId="0" xfId="0" applyNumberFormat="1" applyFont="1" applyAlignment="1">
      <alignment vertical="center"/>
    </xf>
    <xf numFmtId="165" fontId="10" fillId="0" borderId="0" xfId="0" applyNumberFormat="1" applyFont="1" applyAlignment="1">
      <alignment vertical="center"/>
    </xf>
    <xf numFmtId="0" fontId="10" fillId="0" borderId="6" xfId="0" applyFont="1" applyBorder="1" applyAlignment="1">
      <alignment vertical="top"/>
    </xf>
    <xf numFmtId="0" fontId="11" fillId="0" borderId="7" xfId="0" applyFont="1" applyBorder="1" applyAlignment="1">
      <alignment horizontal="left" vertical="center"/>
    </xf>
    <xf numFmtId="0" fontId="10" fillId="0" borderId="0" xfId="0" applyFont="1" applyAlignment="1">
      <alignment horizontal="left" vertical="top"/>
    </xf>
    <xf numFmtId="0" fontId="11" fillId="0" borderId="4" xfId="0" applyFont="1" applyBorder="1" applyAlignment="1">
      <alignment horizontal="center" vertical="center"/>
    </xf>
    <xf numFmtId="0" fontId="10" fillId="0" borderId="4" xfId="0" applyFont="1" applyBorder="1" applyAlignment="1">
      <alignment horizontal="center" vertical="center"/>
    </xf>
    <xf numFmtId="0" fontId="10" fillId="0" borderId="4" xfId="0" applyFont="1" applyBorder="1" applyAlignment="1">
      <alignment horizontal="left" vertical="center"/>
    </xf>
    <xf numFmtId="0" fontId="11" fillId="0" borderId="0" xfId="0" applyFont="1" applyAlignment="1">
      <alignment horizontal="left" vertical="center"/>
    </xf>
    <xf numFmtId="0" fontId="0" fillId="0" borderId="0" xfId="0" applyAlignment="1">
      <alignment horizontal="center" vertical="center"/>
    </xf>
    <xf numFmtId="165" fontId="0" fillId="0" borderId="0" xfId="0" applyNumberFormat="1" applyAlignment="1">
      <alignment vertical="center"/>
    </xf>
    <xf numFmtId="0" fontId="13" fillId="0" borderId="0" xfId="0" applyFont="1" applyAlignment="1">
      <alignment horizontal="center"/>
    </xf>
    <xf numFmtId="0" fontId="14" fillId="5" borderId="0" xfId="0" applyFont="1" applyFill="1" applyAlignment="1">
      <alignment horizontal="center" vertical="center"/>
    </xf>
    <xf numFmtId="0" fontId="15" fillId="6" borderId="4" xfId="0" applyFont="1" applyFill="1" applyBorder="1" applyAlignment="1">
      <alignment horizontal="center" vertical="center" wrapText="1"/>
    </xf>
    <xf numFmtId="0" fontId="16" fillId="0" borderId="0" xfId="0" applyFont="1"/>
    <xf numFmtId="0" fontId="17" fillId="5" borderId="4" xfId="0" applyFont="1" applyFill="1" applyBorder="1" applyAlignment="1">
      <alignment horizontal="center" vertical="center"/>
    </xf>
    <xf numFmtId="0" fontId="18" fillId="5" borderId="4" xfId="0" applyFont="1" applyFill="1" applyBorder="1" applyAlignment="1">
      <alignment horizontal="center" vertical="center" wrapText="1"/>
    </xf>
    <xf numFmtId="1" fontId="17" fillId="5" borderId="4" xfId="0" applyNumberFormat="1" applyFont="1" applyFill="1" applyBorder="1" applyAlignment="1">
      <alignment horizontal="center" vertical="center"/>
    </xf>
    <xf numFmtId="164" fontId="17" fillId="5" borderId="4" xfId="0" applyNumberFormat="1" applyFont="1" applyFill="1" applyBorder="1" applyAlignment="1">
      <alignment horizontal="center" vertical="center"/>
    </xf>
    <xf numFmtId="164" fontId="17" fillId="6" borderId="4" xfId="0" applyNumberFormat="1" applyFont="1" applyFill="1" applyBorder="1" applyAlignment="1">
      <alignment horizontal="center" vertical="center"/>
    </xf>
    <xf numFmtId="0" fontId="19" fillId="0" borderId="0" xfId="0" applyFont="1"/>
    <xf numFmtId="0" fontId="17" fillId="6" borderId="4" xfId="0" applyFont="1" applyFill="1" applyBorder="1" applyAlignment="1">
      <alignment horizontal="center" vertical="center" wrapText="1"/>
    </xf>
    <xf numFmtId="164" fontId="2" fillId="0" borderId="0" xfId="0" applyNumberFormat="1" applyFont="1"/>
    <xf numFmtId="0" fontId="0" fillId="0" borderId="0" xfId="0" applyAlignment="1">
      <alignment horizontal="left"/>
    </xf>
    <xf numFmtId="0" fontId="17" fillId="5" borderId="4" xfId="0" applyFont="1" applyFill="1" applyBorder="1" applyAlignment="1">
      <alignment horizontal="center" vertical="center" wrapText="1"/>
    </xf>
    <xf numFmtId="0" fontId="14" fillId="6" borderId="4" xfId="0" applyFont="1" applyFill="1" applyBorder="1" applyAlignment="1">
      <alignment horizontal="center" vertical="center" wrapText="1"/>
    </xf>
    <xf numFmtId="1" fontId="14" fillId="5" borderId="4" xfId="0" applyNumberFormat="1" applyFont="1" applyFill="1" applyBorder="1" applyAlignment="1">
      <alignment horizontal="center" vertical="center"/>
    </xf>
    <xf numFmtId="1" fontId="14" fillId="2" borderId="4" xfId="0" applyNumberFormat="1" applyFont="1" applyFill="1" applyBorder="1" applyAlignment="1">
      <alignment horizontal="center" vertical="center"/>
    </xf>
    <xf numFmtId="0" fontId="0" fillId="0" borderId="4" xfId="0" applyBorder="1"/>
    <xf numFmtId="164" fontId="0" fillId="0" borderId="0" xfId="0" applyNumberFormat="1" applyAlignment="1">
      <alignment horizontal="center"/>
    </xf>
    <xf numFmtId="0" fontId="2" fillId="0" borderId="0" xfId="0" applyFont="1"/>
    <xf numFmtId="1" fontId="17" fillId="5" borderId="0" xfId="0" applyNumberFormat="1" applyFont="1" applyFill="1" applyAlignment="1">
      <alignment horizontal="center" vertical="center"/>
    </xf>
    <xf numFmtId="0" fontId="10" fillId="0" borderId="1" xfId="2" applyNumberFormat="1" applyFont="1" applyBorder="1" applyAlignment="1">
      <alignment horizontal="center" vertical="center"/>
    </xf>
    <xf numFmtId="0" fontId="10" fillId="0" borderId="2" xfId="2" applyNumberFormat="1" applyFont="1" applyBorder="1" applyAlignment="1">
      <alignment horizontal="center" vertical="center"/>
    </xf>
    <xf numFmtId="0" fontId="12" fillId="0" borderId="0" xfId="0" applyFont="1" applyAlignment="1">
      <alignment horizontal="left" vertical="center"/>
    </xf>
    <xf numFmtId="0" fontId="11" fillId="0" borderId="0" xfId="0" applyFont="1" applyAlignment="1">
      <alignment horizontal="left" vertical="center"/>
    </xf>
    <xf numFmtId="0" fontId="4" fillId="0" borderId="4" xfId="0" applyFont="1" applyBorder="1" applyAlignment="1">
      <alignment horizontal="left" vertical="center"/>
    </xf>
    <xf numFmtId="10" fontId="10" fillId="0" borderId="1" xfId="2" applyNumberFormat="1" applyFont="1" applyBorder="1" applyAlignment="1">
      <alignment horizontal="center" vertical="center"/>
    </xf>
    <xf numFmtId="10" fontId="10" fillId="0" borderId="3" xfId="2" applyNumberFormat="1" applyFont="1" applyBorder="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10" fontId="11" fillId="0" borderId="1" xfId="2" applyNumberFormat="1" applyFont="1" applyBorder="1" applyAlignment="1">
      <alignment horizontal="center" vertical="center" wrapText="1"/>
    </xf>
    <xf numFmtId="10" fontId="11" fillId="0" borderId="2" xfId="2" applyNumberFormat="1" applyFont="1" applyBorder="1" applyAlignment="1">
      <alignment horizontal="center" vertical="center" wrapText="1"/>
    </xf>
    <xf numFmtId="43" fontId="10" fillId="0" borderId="1" xfId="1" applyFont="1" applyBorder="1" applyAlignment="1">
      <alignment vertical="center"/>
    </xf>
    <xf numFmtId="43" fontId="10" fillId="0" borderId="3" xfId="1" applyFont="1" applyBorder="1" applyAlignment="1">
      <alignment vertical="center"/>
    </xf>
    <xf numFmtId="0" fontId="5" fillId="3" borderId="5" xfId="0" applyFont="1" applyFill="1" applyBorder="1" applyAlignment="1">
      <alignment horizontal="left" vertical="center"/>
    </xf>
    <xf numFmtId="14" fontId="5" fillId="3" borderId="4" xfId="0" applyNumberFormat="1" applyFont="1" applyFill="1" applyBorder="1" applyAlignment="1">
      <alignment horizontal="left"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43" fontId="10" fillId="0" borderId="1" xfId="1" applyFont="1" applyBorder="1" applyAlignment="1">
      <alignment horizontal="center" vertical="center"/>
    </xf>
    <xf numFmtId="43" fontId="10" fillId="0" borderId="3" xfId="1" applyFont="1" applyBorder="1" applyAlignment="1">
      <alignment horizontal="center" vertical="center"/>
    </xf>
    <xf numFmtId="0" fontId="3" fillId="0" borderId="4" xfId="0" applyFont="1" applyBorder="1" applyAlignment="1">
      <alignment horizontal="left"/>
    </xf>
    <xf numFmtId="14" fontId="3" fillId="0" borderId="4" xfId="0" applyNumberFormat="1" applyFont="1" applyBorder="1" applyAlignment="1">
      <alignment horizontal="left"/>
    </xf>
    <xf numFmtId="14" fontId="4" fillId="0" borderId="4" xfId="0" applyNumberFormat="1" applyFont="1" applyBorder="1" applyAlignment="1">
      <alignment horizontal="left"/>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4" fontId="3" fillId="0" borderId="1" xfId="1" applyNumberFormat="1" applyFont="1" applyBorder="1" applyAlignment="1">
      <alignment horizontal="left"/>
    </xf>
    <xf numFmtId="0" fontId="3" fillId="0" borderId="2" xfId="1" applyNumberFormat="1" applyFont="1" applyBorder="1" applyAlignment="1">
      <alignment horizontal="left"/>
    </xf>
    <xf numFmtId="0" fontId="3" fillId="0" borderId="3" xfId="1" applyNumberFormat="1" applyFont="1" applyBorder="1" applyAlignment="1">
      <alignment horizontal="left"/>
    </xf>
  </cellXfs>
  <cellStyles count="5">
    <cellStyle name="Comma" xfId="1" builtinId="3"/>
    <cellStyle name="Normal" xfId="0" builtinId="0"/>
    <cellStyle name="Normal 5 2" xfId="4" xr:uid="{CC474991-D1D0-45E5-BE50-C043F1B2354E}"/>
    <cellStyle name="Normal 75" xfId="3" xr:uid="{844E8CB5-A119-407F-BF58-C3862358EF6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a:pPr>
            <a:r>
              <a:rPr lang="en-US"/>
              <a:t>Bridge No. 06</a:t>
            </a:r>
          </a:p>
        </c:rich>
      </c:tx>
      <c:layout>
        <c:manualLayout>
          <c:xMode val="edge"/>
          <c:yMode val="edge"/>
          <c:x val="0.28648041602514573"/>
          <c:y val="0"/>
        </c:manualLayout>
      </c:layout>
      <c:overlay val="1"/>
    </c:title>
    <c:autoTitleDeleted val="0"/>
    <c:plotArea>
      <c:layout/>
      <c:barChart>
        <c:barDir val="col"/>
        <c:grouping val="clustered"/>
        <c:varyColors val="0"/>
        <c:ser>
          <c:idx val="0"/>
          <c:order val="0"/>
          <c:tx>
            <c:strRef>
              <c:f>sheet!$D$49</c:f>
              <c:strCache>
                <c:ptCount val="1"/>
                <c:pt idx="0">
                  <c:v>Total No. of Piles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sheet!$B$50:$C$56</c:f>
              <c:multiLvlStrCache>
                <c:ptCount val="7"/>
                <c:lvl>
                  <c:pt idx="0">
                    <c:v>Piling Work</c:v>
                  </c:pt>
                  <c:pt idx="1">
                    <c:v>Piling Work</c:v>
                  </c:pt>
                  <c:pt idx="2">
                    <c:v>Piling Work</c:v>
                  </c:pt>
                  <c:pt idx="3">
                    <c:v>Piling Work</c:v>
                  </c:pt>
                  <c:pt idx="4">
                    <c:v>Piling Work</c:v>
                  </c:pt>
                  <c:pt idx="5">
                    <c:v>Piling Work</c:v>
                  </c:pt>
                  <c:pt idx="6">
                    <c:v>Piling Work</c:v>
                  </c:pt>
                </c:lvl>
                <c:lvl>
                  <c:pt idx="0">
                    <c:v>Br 6 (A1)</c:v>
                  </c:pt>
                  <c:pt idx="1">
                    <c:v>Br 6 (A2)</c:v>
                  </c:pt>
                  <c:pt idx="2">
                    <c:v>Br 6 (P1)</c:v>
                  </c:pt>
                  <c:pt idx="3">
                    <c:v>Br 6 (P2)</c:v>
                  </c:pt>
                  <c:pt idx="4">
                    <c:v>Br 6 (P3)</c:v>
                  </c:pt>
                  <c:pt idx="5">
                    <c:v>Br 6 (P4)</c:v>
                  </c:pt>
                  <c:pt idx="6">
                    <c:v>Br 6 (P5)</c:v>
                  </c:pt>
                </c:lvl>
              </c:multiLvlStrCache>
            </c:multiLvlStrRef>
          </c:cat>
          <c:val>
            <c:numRef>
              <c:f>sheet!$D$50:$D$56</c:f>
              <c:numCache>
                <c:formatCode>0</c:formatCode>
                <c:ptCount val="7"/>
                <c:pt idx="0">
                  <c:v>12</c:v>
                </c:pt>
                <c:pt idx="1">
                  <c:v>12</c:v>
                </c:pt>
                <c:pt idx="2">
                  <c:v>9</c:v>
                </c:pt>
                <c:pt idx="3">
                  <c:v>12</c:v>
                </c:pt>
                <c:pt idx="4">
                  <c:v>12</c:v>
                </c:pt>
                <c:pt idx="5">
                  <c:v>12</c:v>
                </c:pt>
                <c:pt idx="6">
                  <c:v>9</c:v>
                </c:pt>
              </c:numCache>
            </c:numRef>
          </c:val>
          <c:extLst>
            <c:ext xmlns:c16="http://schemas.microsoft.com/office/drawing/2014/chart" uri="{C3380CC4-5D6E-409C-BE32-E72D297353CC}">
              <c16:uniqueId val="{00000000-7263-45B4-9163-CEEF3F83FFFA}"/>
            </c:ext>
          </c:extLst>
        </c:ser>
        <c:ser>
          <c:idx val="1"/>
          <c:order val="1"/>
          <c:tx>
            <c:strRef>
              <c:f>sheet!$E$49</c:f>
              <c:strCache>
                <c:ptCount val="1"/>
                <c:pt idx="0">
                  <c:v>No. of Piles (Upto date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sheet!$B$50:$C$56</c:f>
              <c:multiLvlStrCache>
                <c:ptCount val="7"/>
                <c:lvl>
                  <c:pt idx="0">
                    <c:v>Piling Work</c:v>
                  </c:pt>
                  <c:pt idx="1">
                    <c:v>Piling Work</c:v>
                  </c:pt>
                  <c:pt idx="2">
                    <c:v>Piling Work</c:v>
                  </c:pt>
                  <c:pt idx="3">
                    <c:v>Piling Work</c:v>
                  </c:pt>
                  <c:pt idx="4">
                    <c:v>Piling Work</c:v>
                  </c:pt>
                  <c:pt idx="5">
                    <c:v>Piling Work</c:v>
                  </c:pt>
                  <c:pt idx="6">
                    <c:v>Piling Work</c:v>
                  </c:pt>
                </c:lvl>
                <c:lvl>
                  <c:pt idx="0">
                    <c:v>Br 6 (A1)</c:v>
                  </c:pt>
                  <c:pt idx="1">
                    <c:v>Br 6 (A2)</c:v>
                  </c:pt>
                  <c:pt idx="2">
                    <c:v>Br 6 (P1)</c:v>
                  </c:pt>
                  <c:pt idx="3">
                    <c:v>Br 6 (P2)</c:v>
                  </c:pt>
                  <c:pt idx="4">
                    <c:v>Br 6 (P3)</c:v>
                  </c:pt>
                  <c:pt idx="5">
                    <c:v>Br 6 (P4)</c:v>
                  </c:pt>
                  <c:pt idx="6">
                    <c:v>Br 6 (P5)</c:v>
                  </c:pt>
                </c:lvl>
              </c:multiLvlStrCache>
            </c:multiLvlStrRef>
          </c:cat>
          <c:val>
            <c:numRef>
              <c:f>sheet!$E$50:$E$56</c:f>
              <c:numCache>
                <c:formatCode>0</c:formatCode>
                <c:ptCount val="7"/>
                <c:pt idx="0">
                  <c:v>12</c:v>
                </c:pt>
                <c:pt idx="1">
                  <c:v>12</c:v>
                </c:pt>
                <c:pt idx="2">
                  <c:v>9</c:v>
                </c:pt>
                <c:pt idx="3">
                  <c:v>12</c:v>
                </c:pt>
                <c:pt idx="4">
                  <c:v>12</c:v>
                </c:pt>
                <c:pt idx="5">
                  <c:v>12</c:v>
                </c:pt>
                <c:pt idx="6">
                  <c:v>9</c:v>
                </c:pt>
              </c:numCache>
            </c:numRef>
          </c:val>
          <c:extLst>
            <c:ext xmlns:c16="http://schemas.microsoft.com/office/drawing/2014/chart" uri="{C3380CC4-5D6E-409C-BE32-E72D297353CC}">
              <c16:uniqueId val="{00000001-7263-45B4-9163-CEEF3F83FFFA}"/>
            </c:ext>
          </c:extLst>
        </c:ser>
        <c:dLbls>
          <c:showLegendKey val="0"/>
          <c:showVal val="1"/>
          <c:showCatName val="0"/>
          <c:showSerName val="0"/>
          <c:showPercent val="0"/>
          <c:showBubbleSize val="0"/>
        </c:dLbls>
        <c:gapWidth val="75"/>
        <c:axId val="89910656"/>
        <c:axId val="89990272"/>
      </c:barChart>
      <c:catAx>
        <c:axId val="89910656"/>
        <c:scaling>
          <c:orientation val="minMax"/>
        </c:scaling>
        <c:delete val="0"/>
        <c:axPos val="b"/>
        <c:numFmt formatCode="General" sourceLinked="0"/>
        <c:majorTickMark val="none"/>
        <c:minorTickMark val="none"/>
        <c:tickLblPos val="nextTo"/>
        <c:crossAx val="89990272"/>
        <c:crosses val="autoZero"/>
        <c:auto val="1"/>
        <c:lblAlgn val="ctr"/>
        <c:lblOffset val="100"/>
        <c:noMultiLvlLbl val="0"/>
      </c:catAx>
      <c:valAx>
        <c:axId val="89990272"/>
        <c:scaling>
          <c:orientation val="minMax"/>
        </c:scaling>
        <c:delete val="0"/>
        <c:axPos val="l"/>
        <c:numFmt formatCode="0" sourceLinked="1"/>
        <c:majorTickMark val="none"/>
        <c:minorTickMark val="none"/>
        <c:tickLblPos val="nextTo"/>
        <c:crossAx val="89910656"/>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a:pPr>
            <a:r>
              <a:rPr lang="en-US"/>
              <a:t>Bridge No.</a:t>
            </a:r>
            <a:r>
              <a:rPr lang="en-US" baseline="0"/>
              <a:t> 07</a:t>
            </a:r>
            <a:endParaRPr lang="en-US"/>
          </a:p>
        </c:rich>
      </c:tx>
      <c:layout>
        <c:manualLayout>
          <c:xMode val="edge"/>
          <c:yMode val="edge"/>
          <c:x val="0.11202152912598112"/>
          <c:y val="3.091980275092068E-2"/>
        </c:manualLayout>
      </c:layout>
      <c:overlay val="1"/>
    </c:title>
    <c:autoTitleDeleted val="0"/>
    <c:plotArea>
      <c:layout>
        <c:manualLayout>
          <c:layoutTarget val="inner"/>
          <c:xMode val="edge"/>
          <c:yMode val="edge"/>
          <c:x val="5.3008101849479704E-2"/>
          <c:y val="2.8196459125466627E-2"/>
          <c:w val="0.91724422343197465"/>
          <c:h val="0.63595963535463373"/>
        </c:manualLayout>
      </c:layout>
      <c:barChart>
        <c:barDir val="col"/>
        <c:grouping val="clustered"/>
        <c:varyColors val="0"/>
        <c:ser>
          <c:idx val="0"/>
          <c:order val="0"/>
          <c:tx>
            <c:strRef>
              <c:f>sheet!$K$49</c:f>
              <c:strCache>
                <c:ptCount val="1"/>
                <c:pt idx="0">
                  <c:v>Total No. of Piles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sheet!$H$50:$J$57</c:f>
              <c:multiLvlStrCache>
                <c:ptCount val="8"/>
                <c:lvl>
                  <c:pt idx="0">
                    <c:v>Piling Work</c:v>
                  </c:pt>
                  <c:pt idx="1">
                    <c:v>Piling Work</c:v>
                  </c:pt>
                  <c:pt idx="2">
                    <c:v>Piling Work</c:v>
                  </c:pt>
                  <c:pt idx="3">
                    <c:v>Piling Work</c:v>
                  </c:pt>
                  <c:pt idx="4">
                    <c:v>Piling Work</c:v>
                  </c:pt>
                  <c:pt idx="5">
                    <c:v>Piling Work</c:v>
                  </c:pt>
                  <c:pt idx="6">
                    <c:v>Piling Work</c:v>
                  </c:pt>
                  <c:pt idx="7">
                    <c:v>Piling Work</c:v>
                  </c:pt>
                </c:lvl>
                <c:lvl>
                  <c:pt idx="0">
                    <c:v>Br 7 (A1)</c:v>
                  </c:pt>
                  <c:pt idx="1">
                    <c:v>Br 7 (A2)</c:v>
                  </c:pt>
                  <c:pt idx="2">
                    <c:v>Br 7 (P1)</c:v>
                  </c:pt>
                  <c:pt idx="3">
                    <c:v>Br 7 (P2)</c:v>
                  </c:pt>
                  <c:pt idx="4">
                    <c:v>Br 7 (P3)</c:v>
                  </c:pt>
                  <c:pt idx="5">
                    <c:v>Br 7 (P4)</c:v>
                  </c:pt>
                  <c:pt idx="6">
                    <c:v>Br 7 (P5)</c:v>
                  </c:pt>
                  <c:pt idx="7">
                    <c:v>Br 7 (P6)</c:v>
                  </c:pt>
                </c:lvl>
              </c:multiLvlStrCache>
            </c:multiLvlStrRef>
          </c:cat>
          <c:val>
            <c:numRef>
              <c:f>sheet!$K$50:$K$57</c:f>
              <c:numCache>
                <c:formatCode>0</c:formatCode>
                <c:ptCount val="8"/>
                <c:pt idx="0">
                  <c:v>20</c:v>
                </c:pt>
                <c:pt idx="1">
                  <c:v>20</c:v>
                </c:pt>
                <c:pt idx="2">
                  <c:v>20</c:v>
                </c:pt>
                <c:pt idx="3">
                  <c:v>25</c:v>
                </c:pt>
                <c:pt idx="4">
                  <c:v>20</c:v>
                </c:pt>
                <c:pt idx="5">
                  <c:v>20</c:v>
                </c:pt>
                <c:pt idx="6">
                  <c:v>20</c:v>
                </c:pt>
                <c:pt idx="7">
                  <c:v>20</c:v>
                </c:pt>
              </c:numCache>
            </c:numRef>
          </c:val>
          <c:extLst>
            <c:ext xmlns:c16="http://schemas.microsoft.com/office/drawing/2014/chart" uri="{C3380CC4-5D6E-409C-BE32-E72D297353CC}">
              <c16:uniqueId val="{00000000-7577-488F-ADDC-161CC14D352B}"/>
            </c:ext>
          </c:extLst>
        </c:ser>
        <c:ser>
          <c:idx val="1"/>
          <c:order val="1"/>
          <c:tx>
            <c:strRef>
              <c:f>sheet!$L$49</c:f>
              <c:strCache>
                <c:ptCount val="1"/>
                <c:pt idx="0">
                  <c:v>No. of Piles (Upto date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sheet!$H$50:$J$57</c:f>
              <c:multiLvlStrCache>
                <c:ptCount val="8"/>
                <c:lvl>
                  <c:pt idx="0">
                    <c:v>Piling Work</c:v>
                  </c:pt>
                  <c:pt idx="1">
                    <c:v>Piling Work</c:v>
                  </c:pt>
                  <c:pt idx="2">
                    <c:v>Piling Work</c:v>
                  </c:pt>
                  <c:pt idx="3">
                    <c:v>Piling Work</c:v>
                  </c:pt>
                  <c:pt idx="4">
                    <c:v>Piling Work</c:v>
                  </c:pt>
                  <c:pt idx="5">
                    <c:v>Piling Work</c:v>
                  </c:pt>
                  <c:pt idx="6">
                    <c:v>Piling Work</c:v>
                  </c:pt>
                  <c:pt idx="7">
                    <c:v>Piling Work</c:v>
                  </c:pt>
                </c:lvl>
                <c:lvl>
                  <c:pt idx="0">
                    <c:v>Br 7 (A1)</c:v>
                  </c:pt>
                  <c:pt idx="1">
                    <c:v>Br 7 (A2)</c:v>
                  </c:pt>
                  <c:pt idx="2">
                    <c:v>Br 7 (P1)</c:v>
                  </c:pt>
                  <c:pt idx="3">
                    <c:v>Br 7 (P2)</c:v>
                  </c:pt>
                  <c:pt idx="4">
                    <c:v>Br 7 (P3)</c:v>
                  </c:pt>
                  <c:pt idx="5">
                    <c:v>Br 7 (P4)</c:v>
                  </c:pt>
                  <c:pt idx="6">
                    <c:v>Br 7 (P5)</c:v>
                  </c:pt>
                  <c:pt idx="7">
                    <c:v>Br 7 (P6)</c:v>
                  </c:pt>
                </c:lvl>
              </c:multiLvlStrCache>
            </c:multiLvlStrRef>
          </c:cat>
          <c:val>
            <c:numRef>
              <c:f>sheet!$L$50:$L$57</c:f>
              <c:numCache>
                <c:formatCode>0.0</c:formatCode>
                <c:ptCount val="8"/>
                <c:pt idx="0">
                  <c:v>12</c:v>
                </c:pt>
                <c:pt idx="1">
                  <c:v>12</c:v>
                </c:pt>
                <c:pt idx="3">
                  <c:v>12</c:v>
                </c:pt>
                <c:pt idx="4">
                  <c:v>20</c:v>
                </c:pt>
                <c:pt idx="5">
                  <c:v>20</c:v>
                </c:pt>
                <c:pt idx="6">
                  <c:v>20</c:v>
                </c:pt>
                <c:pt idx="7">
                  <c:v>19</c:v>
                </c:pt>
              </c:numCache>
            </c:numRef>
          </c:val>
          <c:extLst>
            <c:ext xmlns:c16="http://schemas.microsoft.com/office/drawing/2014/chart" uri="{C3380CC4-5D6E-409C-BE32-E72D297353CC}">
              <c16:uniqueId val="{00000001-7577-488F-ADDC-161CC14D352B}"/>
            </c:ext>
          </c:extLst>
        </c:ser>
        <c:dLbls>
          <c:showLegendKey val="0"/>
          <c:showVal val="1"/>
          <c:showCatName val="0"/>
          <c:showSerName val="0"/>
          <c:showPercent val="0"/>
          <c:showBubbleSize val="0"/>
        </c:dLbls>
        <c:gapWidth val="75"/>
        <c:axId val="90024960"/>
        <c:axId val="90067712"/>
      </c:barChart>
      <c:catAx>
        <c:axId val="90024960"/>
        <c:scaling>
          <c:orientation val="minMax"/>
        </c:scaling>
        <c:delete val="0"/>
        <c:axPos val="b"/>
        <c:numFmt formatCode="General" sourceLinked="0"/>
        <c:majorTickMark val="none"/>
        <c:minorTickMark val="none"/>
        <c:tickLblPos val="nextTo"/>
        <c:crossAx val="90067712"/>
        <c:crosses val="autoZero"/>
        <c:auto val="1"/>
        <c:lblAlgn val="ctr"/>
        <c:lblOffset val="100"/>
        <c:noMultiLvlLbl val="0"/>
      </c:catAx>
      <c:valAx>
        <c:axId val="90067712"/>
        <c:scaling>
          <c:orientation val="minMax"/>
        </c:scaling>
        <c:delete val="0"/>
        <c:axPos val="l"/>
        <c:numFmt formatCode="0" sourceLinked="1"/>
        <c:majorTickMark val="none"/>
        <c:minorTickMark val="none"/>
        <c:tickLblPos val="nextTo"/>
        <c:crossAx val="90024960"/>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a:pPr>
            <a:r>
              <a:rPr lang="en-US" sz="1400"/>
              <a:t>Planned Vs Achieved April'25 </a:t>
            </a:r>
          </a:p>
        </c:rich>
      </c:tx>
      <c:layout>
        <c:manualLayout>
          <c:xMode val="edge"/>
          <c:yMode val="edge"/>
          <c:x val="0.55265294510606189"/>
          <c:y val="2.8532494169874405E-2"/>
        </c:manualLayout>
      </c:layout>
      <c:overlay val="1"/>
    </c:title>
    <c:autoTitleDeleted val="0"/>
    <c:plotArea>
      <c:layout>
        <c:manualLayout>
          <c:layoutTarget val="inner"/>
          <c:xMode val="edge"/>
          <c:yMode val="edge"/>
          <c:x val="4.747544782994341E-2"/>
          <c:y val="3.6818068946977943E-2"/>
          <c:w val="0.92895924139305264"/>
          <c:h val="0.6213378512669413"/>
        </c:manualLayout>
      </c:layout>
      <c:barChart>
        <c:barDir val="col"/>
        <c:grouping val="clustered"/>
        <c:varyColors val="0"/>
        <c:ser>
          <c:idx val="0"/>
          <c:order val="0"/>
          <c:tx>
            <c:strRef>
              <c:f>sheet!$D$60</c:f>
              <c:strCache>
                <c:ptCount val="1"/>
                <c:pt idx="0">
                  <c:v>Work Plan</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sheet!$B$61:$C$69</c:f>
              <c:multiLvlStrCache>
                <c:ptCount val="9"/>
                <c:lvl>
                  <c:pt idx="0">
                    <c:v>Pile Nos.</c:v>
                  </c:pt>
                  <c:pt idx="1">
                    <c:v>Pile Nos.</c:v>
                  </c:pt>
                  <c:pt idx="2">
                    <c:v>Pile Nos.</c:v>
                  </c:pt>
                  <c:pt idx="3">
                    <c:v>Pile Nos.</c:v>
                  </c:pt>
                  <c:pt idx="4">
                    <c:v>Pier Length</c:v>
                  </c:pt>
                  <c:pt idx="5">
                    <c:v>Pier Length</c:v>
                  </c:pt>
                  <c:pt idx="6">
                    <c:v>Pier Length</c:v>
                  </c:pt>
                  <c:pt idx="7">
                    <c:v>Pier Length</c:v>
                  </c:pt>
                  <c:pt idx="8">
                    <c:v>Pier Length</c:v>
                  </c:pt>
                </c:lvl>
                <c:lvl>
                  <c:pt idx="0">
                    <c:v>Br 7 ( P6)</c:v>
                  </c:pt>
                  <c:pt idx="1">
                    <c:v>Br 7 ( A2)</c:v>
                  </c:pt>
                  <c:pt idx="2">
                    <c:v>Br 18 ( A2)</c:v>
                  </c:pt>
                  <c:pt idx="3">
                    <c:v>Br 18 ( P1)</c:v>
                  </c:pt>
                  <c:pt idx="4">
                    <c:v>Br 17 ( P1)</c:v>
                  </c:pt>
                  <c:pt idx="5">
                    <c:v>Br 17 ( P10)</c:v>
                  </c:pt>
                  <c:pt idx="6">
                    <c:v>Br 17 ( P5)</c:v>
                  </c:pt>
                  <c:pt idx="7">
                    <c:v>Br 06 ( P3)</c:v>
                  </c:pt>
                  <c:pt idx="8">
                    <c:v>Br 06 ( P4)</c:v>
                  </c:pt>
                </c:lvl>
              </c:multiLvlStrCache>
            </c:multiLvlStrRef>
          </c:cat>
          <c:val>
            <c:numRef>
              <c:f>sheet!$D$61:$D$69</c:f>
              <c:numCache>
                <c:formatCode>General</c:formatCode>
                <c:ptCount val="9"/>
                <c:pt idx="0">
                  <c:v>1</c:v>
                </c:pt>
                <c:pt idx="1">
                  <c:v>8</c:v>
                </c:pt>
                <c:pt idx="2">
                  <c:v>12</c:v>
                </c:pt>
                <c:pt idx="3">
                  <c:v>12</c:v>
                </c:pt>
                <c:pt idx="4">
                  <c:v>3.67</c:v>
                </c:pt>
                <c:pt idx="5">
                  <c:v>3.67</c:v>
                </c:pt>
                <c:pt idx="6">
                  <c:v>1.6970000000000001</c:v>
                </c:pt>
                <c:pt idx="7">
                  <c:v>5.6369999999999996</c:v>
                </c:pt>
                <c:pt idx="8">
                  <c:v>12</c:v>
                </c:pt>
              </c:numCache>
            </c:numRef>
          </c:val>
          <c:extLst>
            <c:ext xmlns:c16="http://schemas.microsoft.com/office/drawing/2014/chart" uri="{C3380CC4-5D6E-409C-BE32-E72D297353CC}">
              <c16:uniqueId val="{00000000-FE69-4B94-B3A8-D47532F7A384}"/>
            </c:ext>
          </c:extLst>
        </c:ser>
        <c:ser>
          <c:idx val="1"/>
          <c:order val="1"/>
          <c:tx>
            <c:strRef>
              <c:f>sheet!$E$60</c:f>
              <c:strCache>
                <c:ptCount val="1"/>
                <c:pt idx="0">
                  <c:v>Achived this Month</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sheet!$B$61:$C$69</c:f>
              <c:multiLvlStrCache>
                <c:ptCount val="9"/>
                <c:lvl>
                  <c:pt idx="0">
                    <c:v>Pile Nos.</c:v>
                  </c:pt>
                  <c:pt idx="1">
                    <c:v>Pile Nos.</c:v>
                  </c:pt>
                  <c:pt idx="2">
                    <c:v>Pile Nos.</c:v>
                  </c:pt>
                  <c:pt idx="3">
                    <c:v>Pile Nos.</c:v>
                  </c:pt>
                  <c:pt idx="4">
                    <c:v>Pier Length</c:v>
                  </c:pt>
                  <c:pt idx="5">
                    <c:v>Pier Length</c:v>
                  </c:pt>
                  <c:pt idx="6">
                    <c:v>Pier Length</c:v>
                  </c:pt>
                  <c:pt idx="7">
                    <c:v>Pier Length</c:v>
                  </c:pt>
                  <c:pt idx="8">
                    <c:v>Pier Length</c:v>
                  </c:pt>
                </c:lvl>
                <c:lvl>
                  <c:pt idx="0">
                    <c:v>Br 7 ( P6)</c:v>
                  </c:pt>
                  <c:pt idx="1">
                    <c:v>Br 7 ( A2)</c:v>
                  </c:pt>
                  <c:pt idx="2">
                    <c:v>Br 18 ( A2)</c:v>
                  </c:pt>
                  <c:pt idx="3">
                    <c:v>Br 18 ( P1)</c:v>
                  </c:pt>
                  <c:pt idx="4">
                    <c:v>Br 17 ( P1)</c:v>
                  </c:pt>
                  <c:pt idx="5">
                    <c:v>Br 17 ( P10)</c:v>
                  </c:pt>
                  <c:pt idx="6">
                    <c:v>Br 17 ( P5)</c:v>
                  </c:pt>
                  <c:pt idx="7">
                    <c:v>Br 06 ( P3)</c:v>
                  </c:pt>
                  <c:pt idx="8">
                    <c:v>Br 06 ( P4)</c:v>
                  </c:pt>
                </c:lvl>
              </c:multiLvlStrCache>
            </c:multiLvlStrRef>
          </c:cat>
          <c:val>
            <c:numRef>
              <c:f>sheet!$E$61:$E$69</c:f>
              <c:numCache>
                <c:formatCode>General</c:formatCode>
                <c:ptCount val="9"/>
                <c:pt idx="3">
                  <c:v>1</c:v>
                </c:pt>
              </c:numCache>
            </c:numRef>
          </c:val>
          <c:extLst>
            <c:ext xmlns:c16="http://schemas.microsoft.com/office/drawing/2014/chart" uri="{C3380CC4-5D6E-409C-BE32-E72D297353CC}">
              <c16:uniqueId val="{00000001-FE69-4B94-B3A8-D47532F7A384}"/>
            </c:ext>
          </c:extLst>
        </c:ser>
        <c:dLbls>
          <c:showLegendKey val="0"/>
          <c:showVal val="1"/>
          <c:showCatName val="0"/>
          <c:showSerName val="0"/>
          <c:showPercent val="0"/>
          <c:showBubbleSize val="0"/>
        </c:dLbls>
        <c:gapWidth val="75"/>
        <c:axId val="90118784"/>
        <c:axId val="90321280"/>
      </c:barChart>
      <c:catAx>
        <c:axId val="90118784"/>
        <c:scaling>
          <c:orientation val="minMax"/>
        </c:scaling>
        <c:delete val="0"/>
        <c:axPos val="b"/>
        <c:numFmt formatCode="General" sourceLinked="0"/>
        <c:majorTickMark val="none"/>
        <c:minorTickMark val="none"/>
        <c:tickLblPos val="nextTo"/>
        <c:crossAx val="90321280"/>
        <c:crosses val="autoZero"/>
        <c:auto val="1"/>
        <c:lblAlgn val="ctr"/>
        <c:lblOffset val="100"/>
        <c:noMultiLvlLbl val="0"/>
      </c:catAx>
      <c:valAx>
        <c:axId val="90321280"/>
        <c:scaling>
          <c:orientation val="minMax"/>
        </c:scaling>
        <c:delete val="0"/>
        <c:axPos val="l"/>
        <c:numFmt formatCode="General" sourceLinked="1"/>
        <c:majorTickMark val="none"/>
        <c:minorTickMark val="none"/>
        <c:tickLblPos val="nextTo"/>
        <c:crossAx val="90118784"/>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a:pPr>
            <a:r>
              <a:rPr lang="en-US"/>
              <a:t>Bridge No. 17</a:t>
            </a:r>
          </a:p>
        </c:rich>
      </c:tx>
      <c:overlay val="0"/>
    </c:title>
    <c:autoTitleDeleted val="0"/>
    <c:plotArea>
      <c:layout>
        <c:manualLayout>
          <c:layoutTarget val="inner"/>
          <c:xMode val="edge"/>
          <c:yMode val="edge"/>
          <c:x val="2.8209199121046091E-2"/>
          <c:y val="0.13444781862023322"/>
          <c:w val="0.95981737656702293"/>
          <c:h val="0.55258696047117251"/>
        </c:manualLayout>
      </c:layout>
      <c:barChart>
        <c:barDir val="col"/>
        <c:grouping val="clustered"/>
        <c:varyColors val="0"/>
        <c:ser>
          <c:idx val="0"/>
          <c:order val="0"/>
          <c:tx>
            <c:strRef>
              <c:f>sheet!$K$60</c:f>
              <c:strCache>
                <c:ptCount val="1"/>
                <c:pt idx="0">
                  <c:v>Total No. of Piles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sheet!$H$62:$J$75</c:f>
              <c:multiLvlStrCache>
                <c:ptCount val="14"/>
                <c:lvl>
                  <c:pt idx="0">
                    <c:v>Piling Work</c:v>
                  </c:pt>
                  <c:pt idx="1">
                    <c:v>Piling Work</c:v>
                  </c:pt>
                  <c:pt idx="2">
                    <c:v>Piling Work</c:v>
                  </c:pt>
                  <c:pt idx="3">
                    <c:v>Piling Work</c:v>
                  </c:pt>
                  <c:pt idx="4">
                    <c:v>Piling Work</c:v>
                  </c:pt>
                  <c:pt idx="5">
                    <c:v>Piling Work</c:v>
                  </c:pt>
                  <c:pt idx="6">
                    <c:v>Piling Work</c:v>
                  </c:pt>
                  <c:pt idx="7">
                    <c:v>Piling Work</c:v>
                  </c:pt>
                  <c:pt idx="8">
                    <c:v>Piling Work</c:v>
                  </c:pt>
                  <c:pt idx="9">
                    <c:v>Piling Work</c:v>
                  </c:pt>
                  <c:pt idx="10">
                    <c:v>Piling Work</c:v>
                  </c:pt>
                  <c:pt idx="11">
                    <c:v>Piling Work</c:v>
                  </c:pt>
                  <c:pt idx="12">
                    <c:v>Piling Work</c:v>
                  </c:pt>
                  <c:pt idx="13">
                    <c:v>Piling Work</c:v>
                  </c:pt>
                </c:lvl>
                <c:lvl>
                  <c:pt idx="0">
                    <c:v>Br 17 (A2)</c:v>
                  </c:pt>
                  <c:pt idx="1">
                    <c:v>Br 17 (P12)</c:v>
                  </c:pt>
                  <c:pt idx="2">
                    <c:v>Br 17 (P11)</c:v>
                  </c:pt>
                  <c:pt idx="3">
                    <c:v>Br 17 (P10)</c:v>
                  </c:pt>
                  <c:pt idx="4">
                    <c:v>Br 17 (P9)</c:v>
                  </c:pt>
                  <c:pt idx="5">
                    <c:v>Br 17 (P8)</c:v>
                  </c:pt>
                  <c:pt idx="6">
                    <c:v>Br 17 (P7)</c:v>
                  </c:pt>
                  <c:pt idx="7">
                    <c:v>Br 17 (P6)</c:v>
                  </c:pt>
                  <c:pt idx="8">
                    <c:v>Br 17 (P5)</c:v>
                  </c:pt>
                  <c:pt idx="9">
                    <c:v>Br 17 (P4)</c:v>
                  </c:pt>
                  <c:pt idx="10">
                    <c:v>Br 17 (P3)</c:v>
                  </c:pt>
                  <c:pt idx="11">
                    <c:v>Br 17 (P2)</c:v>
                  </c:pt>
                  <c:pt idx="12">
                    <c:v>Br 17 (P1)</c:v>
                  </c:pt>
                  <c:pt idx="13">
                    <c:v>Br 17 (A1)</c:v>
                  </c:pt>
                </c:lvl>
              </c:multiLvlStrCache>
            </c:multiLvlStrRef>
          </c:cat>
          <c:val>
            <c:numRef>
              <c:f>sheet!$K$62:$K$75</c:f>
              <c:numCache>
                <c:formatCode>0</c:formatCode>
                <c:ptCount val="14"/>
                <c:pt idx="0">
                  <c:v>15</c:v>
                </c:pt>
                <c:pt idx="1">
                  <c:v>9</c:v>
                </c:pt>
                <c:pt idx="2">
                  <c:v>9</c:v>
                </c:pt>
                <c:pt idx="3">
                  <c:v>9</c:v>
                </c:pt>
                <c:pt idx="4">
                  <c:v>9</c:v>
                </c:pt>
                <c:pt idx="5">
                  <c:v>9</c:v>
                </c:pt>
                <c:pt idx="6">
                  <c:v>9</c:v>
                </c:pt>
                <c:pt idx="7">
                  <c:v>9</c:v>
                </c:pt>
                <c:pt idx="8">
                  <c:v>9</c:v>
                </c:pt>
                <c:pt idx="9">
                  <c:v>9</c:v>
                </c:pt>
                <c:pt idx="10">
                  <c:v>9</c:v>
                </c:pt>
                <c:pt idx="11">
                  <c:v>9</c:v>
                </c:pt>
                <c:pt idx="12">
                  <c:v>9</c:v>
                </c:pt>
                <c:pt idx="13">
                  <c:v>12</c:v>
                </c:pt>
              </c:numCache>
            </c:numRef>
          </c:val>
          <c:extLst>
            <c:ext xmlns:c16="http://schemas.microsoft.com/office/drawing/2014/chart" uri="{C3380CC4-5D6E-409C-BE32-E72D297353CC}">
              <c16:uniqueId val="{00000000-95F4-4EA2-93BB-937EA30C3E3A}"/>
            </c:ext>
          </c:extLst>
        </c:ser>
        <c:ser>
          <c:idx val="1"/>
          <c:order val="1"/>
          <c:tx>
            <c:strRef>
              <c:f>sheet!$L$60</c:f>
              <c:strCache>
                <c:ptCount val="1"/>
                <c:pt idx="0">
                  <c:v>No. of Piles (Upto date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sheet!$H$62:$J$75</c:f>
              <c:multiLvlStrCache>
                <c:ptCount val="14"/>
                <c:lvl>
                  <c:pt idx="0">
                    <c:v>Piling Work</c:v>
                  </c:pt>
                  <c:pt idx="1">
                    <c:v>Piling Work</c:v>
                  </c:pt>
                  <c:pt idx="2">
                    <c:v>Piling Work</c:v>
                  </c:pt>
                  <c:pt idx="3">
                    <c:v>Piling Work</c:v>
                  </c:pt>
                  <c:pt idx="4">
                    <c:v>Piling Work</c:v>
                  </c:pt>
                  <c:pt idx="5">
                    <c:v>Piling Work</c:v>
                  </c:pt>
                  <c:pt idx="6">
                    <c:v>Piling Work</c:v>
                  </c:pt>
                  <c:pt idx="7">
                    <c:v>Piling Work</c:v>
                  </c:pt>
                  <c:pt idx="8">
                    <c:v>Piling Work</c:v>
                  </c:pt>
                  <c:pt idx="9">
                    <c:v>Piling Work</c:v>
                  </c:pt>
                  <c:pt idx="10">
                    <c:v>Piling Work</c:v>
                  </c:pt>
                  <c:pt idx="11">
                    <c:v>Piling Work</c:v>
                  </c:pt>
                  <c:pt idx="12">
                    <c:v>Piling Work</c:v>
                  </c:pt>
                  <c:pt idx="13">
                    <c:v>Piling Work</c:v>
                  </c:pt>
                </c:lvl>
                <c:lvl>
                  <c:pt idx="0">
                    <c:v>Br 17 (A2)</c:v>
                  </c:pt>
                  <c:pt idx="1">
                    <c:v>Br 17 (P12)</c:v>
                  </c:pt>
                  <c:pt idx="2">
                    <c:v>Br 17 (P11)</c:v>
                  </c:pt>
                  <c:pt idx="3">
                    <c:v>Br 17 (P10)</c:v>
                  </c:pt>
                  <c:pt idx="4">
                    <c:v>Br 17 (P9)</c:v>
                  </c:pt>
                  <c:pt idx="5">
                    <c:v>Br 17 (P8)</c:v>
                  </c:pt>
                  <c:pt idx="6">
                    <c:v>Br 17 (P7)</c:v>
                  </c:pt>
                  <c:pt idx="7">
                    <c:v>Br 17 (P6)</c:v>
                  </c:pt>
                  <c:pt idx="8">
                    <c:v>Br 17 (P5)</c:v>
                  </c:pt>
                  <c:pt idx="9">
                    <c:v>Br 17 (P4)</c:v>
                  </c:pt>
                  <c:pt idx="10">
                    <c:v>Br 17 (P3)</c:v>
                  </c:pt>
                  <c:pt idx="11">
                    <c:v>Br 17 (P2)</c:v>
                  </c:pt>
                  <c:pt idx="12">
                    <c:v>Br 17 (P1)</c:v>
                  </c:pt>
                  <c:pt idx="13">
                    <c:v>Br 17 (A1)</c:v>
                  </c:pt>
                </c:lvl>
              </c:multiLvlStrCache>
            </c:multiLvlStrRef>
          </c:cat>
          <c:val>
            <c:numRef>
              <c:f>sheet!$L$62:$L$75</c:f>
              <c:numCache>
                <c:formatCode>0</c:formatCode>
                <c:ptCount val="14"/>
                <c:pt idx="0">
                  <c:v>15</c:v>
                </c:pt>
                <c:pt idx="1">
                  <c:v>9</c:v>
                </c:pt>
                <c:pt idx="2">
                  <c:v>9</c:v>
                </c:pt>
                <c:pt idx="3">
                  <c:v>9</c:v>
                </c:pt>
                <c:pt idx="4">
                  <c:v>8</c:v>
                </c:pt>
                <c:pt idx="5">
                  <c:v>9</c:v>
                </c:pt>
                <c:pt idx="6">
                  <c:v>9</c:v>
                </c:pt>
                <c:pt idx="8">
                  <c:v>9</c:v>
                </c:pt>
                <c:pt idx="9">
                  <c:v>9</c:v>
                </c:pt>
                <c:pt idx="11">
                  <c:v>6</c:v>
                </c:pt>
                <c:pt idx="12">
                  <c:v>9</c:v>
                </c:pt>
              </c:numCache>
            </c:numRef>
          </c:val>
          <c:extLst>
            <c:ext xmlns:c16="http://schemas.microsoft.com/office/drawing/2014/chart" uri="{C3380CC4-5D6E-409C-BE32-E72D297353CC}">
              <c16:uniqueId val="{00000001-95F4-4EA2-93BB-937EA30C3E3A}"/>
            </c:ext>
          </c:extLst>
        </c:ser>
        <c:dLbls>
          <c:showLegendKey val="0"/>
          <c:showVal val="1"/>
          <c:showCatName val="0"/>
          <c:showSerName val="0"/>
          <c:showPercent val="0"/>
          <c:showBubbleSize val="0"/>
        </c:dLbls>
        <c:gapWidth val="75"/>
        <c:axId val="90368256"/>
        <c:axId val="110743552"/>
      </c:barChart>
      <c:catAx>
        <c:axId val="90368256"/>
        <c:scaling>
          <c:orientation val="minMax"/>
        </c:scaling>
        <c:delete val="0"/>
        <c:axPos val="b"/>
        <c:numFmt formatCode="General" sourceLinked="0"/>
        <c:majorTickMark val="none"/>
        <c:minorTickMark val="none"/>
        <c:tickLblPos val="nextTo"/>
        <c:crossAx val="110743552"/>
        <c:crosses val="autoZero"/>
        <c:auto val="1"/>
        <c:lblAlgn val="ctr"/>
        <c:lblOffset val="100"/>
        <c:noMultiLvlLbl val="0"/>
      </c:catAx>
      <c:valAx>
        <c:axId val="110743552"/>
        <c:scaling>
          <c:orientation val="minMax"/>
        </c:scaling>
        <c:delete val="0"/>
        <c:axPos val="l"/>
        <c:numFmt formatCode="0" sourceLinked="1"/>
        <c:majorTickMark val="none"/>
        <c:minorTickMark val="none"/>
        <c:tickLblPos val="nextTo"/>
        <c:crossAx val="90368256"/>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Pile Work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sheet!$D$75</c:f>
              <c:strCache>
                <c:ptCount val="1"/>
                <c:pt idx="0">
                  <c:v>BRIDGE -18</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sheet!$A$76:$B$80</c:f>
              <c:multiLvlStrCache>
                <c:ptCount val="5"/>
                <c:lvl>
                  <c:pt idx="0">
                    <c:v>Work </c:v>
                  </c:pt>
                  <c:pt idx="1">
                    <c:v>Piling Work</c:v>
                  </c:pt>
                  <c:pt idx="2">
                    <c:v>Piling Work</c:v>
                  </c:pt>
                  <c:pt idx="3">
                    <c:v>Piling Work</c:v>
                  </c:pt>
                  <c:pt idx="4">
                    <c:v>Piling Work</c:v>
                  </c:pt>
                </c:lvl>
                <c:lvl>
                  <c:pt idx="1">
                    <c:v>Br 18Test Pile </c:v>
                  </c:pt>
                  <c:pt idx="2">
                    <c:v>Br 18 (A1)</c:v>
                  </c:pt>
                  <c:pt idx="3">
                    <c:v>Br 18 (P1)</c:v>
                  </c:pt>
                  <c:pt idx="4">
                    <c:v>Br 18 (A2)</c:v>
                  </c:pt>
                </c:lvl>
              </c:multiLvlStrCache>
            </c:multiLvlStrRef>
          </c:cat>
          <c:val>
            <c:numRef>
              <c:f>sheet!$C$76:$C$80</c:f>
              <c:numCache>
                <c:formatCode>General</c:formatCode>
                <c:ptCount val="5"/>
                <c:pt idx="0">
                  <c:v>0</c:v>
                </c:pt>
                <c:pt idx="1">
                  <c:v>1</c:v>
                </c:pt>
                <c:pt idx="2" formatCode="0">
                  <c:v>15</c:v>
                </c:pt>
                <c:pt idx="3" formatCode="0">
                  <c:v>12</c:v>
                </c:pt>
                <c:pt idx="4" formatCode="0">
                  <c:v>15</c:v>
                </c:pt>
              </c:numCache>
            </c:numRef>
          </c:val>
          <c:extLst>
            <c:ext xmlns:c16="http://schemas.microsoft.com/office/drawing/2014/chart" uri="{C3380CC4-5D6E-409C-BE32-E72D297353CC}">
              <c16:uniqueId val="{00000000-3FEA-4F4D-A0C4-3C6C2963E424}"/>
            </c:ext>
          </c:extLst>
        </c:ser>
        <c:ser>
          <c:idx val="1"/>
          <c:order val="1"/>
          <c:tx>
            <c:strRef>
              <c:f>sheet!$E$75</c:f>
              <c:strCache>
                <c:ptCount val="1"/>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sheet!$A$76:$B$80</c:f>
              <c:multiLvlStrCache>
                <c:ptCount val="5"/>
                <c:lvl>
                  <c:pt idx="0">
                    <c:v>Work </c:v>
                  </c:pt>
                  <c:pt idx="1">
                    <c:v>Piling Work</c:v>
                  </c:pt>
                  <c:pt idx="2">
                    <c:v>Piling Work</c:v>
                  </c:pt>
                  <c:pt idx="3">
                    <c:v>Piling Work</c:v>
                  </c:pt>
                  <c:pt idx="4">
                    <c:v>Piling Work</c:v>
                  </c:pt>
                </c:lvl>
                <c:lvl>
                  <c:pt idx="1">
                    <c:v>Br 18Test Pile </c:v>
                  </c:pt>
                  <c:pt idx="2">
                    <c:v>Br 18 (A1)</c:v>
                  </c:pt>
                  <c:pt idx="3">
                    <c:v>Br 18 (P1)</c:v>
                  </c:pt>
                  <c:pt idx="4">
                    <c:v>Br 18 (A2)</c:v>
                  </c:pt>
                </c:lvl>
              </c:multiLvlStrCache>
            </c:multiLvlStrRef>
          </c:cat>
          <c:val>
            <c:numRef>
              <c:f>sheet!$D$76:$D$80</c:f>
              <c:numCache>
                <c:formatCode>General</c:formatCode>
                <c:ptCount val="5"/>
                <c:pt idx="0">
                  <c:v>0</c:v>
                </c:pt>
                <c:pt idx="1">
                  <c:v>1</c:v>
                </c:pt>
                <c:pt idx="2" formatCode="0">
                  <c:v>15</c:v>
                </c:pt>
                <c:pt idx="3" formatCode="0">
                  <c:v>1</c:v>
                </c:pt>
              </c:numCache>
            </c:numRef>
          </c:val>
          <c:extLst>
            <c:ext xmlns:c16="http://schemas.microsoft.com/office/drawing/2014/chart" uri="{C3380CC4-5D6E-409C-BE32-E72D297353CC}">
              <c16:uniqueId val="{00000001-3FEA-4F4D-A0C4-3C6C2963E424}"/>
            </c:ext>
          </c:extLst>
        </c:ser>
        <c:dLbls>
          <c:dLblPos val="inEnd"/>
          <c:showLegendKey val="0"/>
          <c:showVal val="1"/>
          <c:showCatName val="0"/>
          <c:showSerName val="0"/>
          <c:showPercent val="0"/>
          <c:showBubbleSize val="0"/>
        </c:dLbls>
        <c:gapWidth val="100"/>
        <c:overlap val="-24"/>
        <c:axId val="419108760"/>
        <c:axId val="419101560"/>
      </c:barChart>
      <c:catAx>
        <c:axId val="419108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01560"/>
        <c:crosses val="autoZero"/>
        <c:auto val="1"/>
        <c:lblAlgn val="ctr"/>
        <c:lblOffset val="100"/>
        <c:noMultiLvlLbl val="0"/>
      </c:catAx>
      <c:valAx>
        <c:axId val="419101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08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84842</xdr:colOff>
      <xdr:row>43</xdr:row>
      <xdr:rowOff>544285</xdr:rowOff>
    </xdr:from>
    <xdr:to>
      <xdr:col>5</xdr:col>
      <xdr:colOff>1680</xdr:colOff>
      <xdr:row>44</xdr:row>
      <xdr:rowOff>2840181</xdr:rowOff>
    </xdr:to>
    <xdr:graphicFrame macro="">
      <xdr:nvGraphicFramePr>
        <xdr:cNvPr id="2" name="Chart 1">
          <a:extLst>
            <a:ext uri="{FF2B5EF4-FFF2-40B4-BE49-F238E27FC236}">
              <a16:creationId xmlns:a16="http://schemas.microsoft.com/office/drawing/2014/main" id="{812A9514-3127-462D-946A-7D57C800A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257735</xdr:colOff>
      <xdr:row>43</xdr:row>
      <xdr:rowOff>544285</xdr:rowOff>
    </xdr:from>
    <xdr:to>
      <xdr:col>11</xdr:col>
      <xdr:colOff>1537606</xdr:colOff>
      <xdr:row>44</xdr:row>
      <xdr:rowOff>2840181</xdr:rowOff>
    </xdr:to>
    <xdr:graphicFrame macro="">
      <xdr:nvGraphicFramePr>
        <xdr:cNvPr id="3" name="Chart 2">
          <a:extLst>
            <a:ext uri="{FF2B5EF4-FFF2-40B4-BE49-F238E27FC236}">
              <a16:creationId xmlns:a16="http://schemas.microsoft.com/office/drawing/2014/main" id="{EA59BD82-A2D4-4D75-8C31-29B0E9C73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349623</xdr:colOff>
      <xdr:row>30</xdr:row>
      <xdr:rowOff>0</xdr:rowOff>
    </xdr:from>
    <xdr:to>
      <xdr:col>11</xdr:col>
      <xdr:colOff>1510713</xdr:colOff>
      <xdr:row>43</xdr:row>
      <xdr:rowOff>17929</xdr:rowOff>
    </xdr:to>
    <xdr:graphicFrame macro="">
      <xdr:nvGraphicFramePr>
        <xdr:cNvPr id="4" name="Chart 3">
          <a:extLst>
            <a:ext uri="{FF2B5EF4-FFF2-40B4-BE49-F238E27FC236}">
              <a16:creationId xmlns:a16="http://schemas.microsoft.com/office/drawing/2014/main" id="{061279E6-5103-4BCC-A7C4-BD06CD684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44</xdr:row>
      <xdr:rowOff>2861735</xdr:rowOff>
    </xdr:from>
    <xdr:to>
      <xdr:col>11</xdr:col>
      <xdr:colOff>1537606</xdr:colOff>
      <xdr:row>45</xdr:row>
      <xdr:rowOff>2437949</xdr:rowOff>
    </xdr:to>
    <xdr:graphicFrame macro="">
      <xdr:nvGraphicFramePr>
        <xdr:cNvPr id="5" name="Chart 4">
          <a:extLst>
            <a:ext uri="{FF2B5EF4-FFF2-40B4-BE49-F238E27FC236}">
              <a16:creationId xmlns:a16="http://schemas.microsoft.com/office/drawing/2014/main" id="{60F7A6D7-7DA6-4E81-8665-EE51AC455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53340</xdr:rowOff>
    </xdr:from>
    <xdr:to>
      <xdr:col>11</xdr:col>
      <xdr:colOff>1158240</xdr:colOff>
      <xdr:row>46</xdr:row>
      <xdr:rowOff>2834640</xdr:rowOff>
    </xdr:to>
    <xdr:graphicFrame macro="">
      <xdr:nvGraphicFramePr>
        <xdr:cNvPr id="6" name="Chart 5">
          <a:extLst>
            <a:ext uri="{FF2B5EF4-FFF2-40B4-BE49-F238E27FC236}">
              <a16:creationId xmlns:a16="http://schemas.microsoft.com/office/drawing/2014/main" id="{2630893B-0FDA-4CAB-B8E9-9596D8360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RVNL%20BBB\DPR\DPR%20April%202025\DPR-April'25_.xlsx" TargetMode="External"/><Relationship Id="rId1" Type="http://schemas.openxmlformats.org/officeDocument/2006/relationships/externalLinkPath" Target="file:///D:\RVNL%20BBB\DPR\DPR%20April%202025\DPR-April'25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PR"/>
      <sheetName val="Work Plan"/>
      <sheetName val="Work Plan (NOV)"/>
      <sheetName val="Work Plan April"/>
      <sheetName val="DPR summary"/>
      <sheetName val="BOQ "/>
      <sheetName val="Daily Machine Utilization"/>
      <sheetName val="Daily Labour Utilization"/>
      <sheetName val="Pre- Execution works"/>
      <sheetName val="Sheet1"/>
      <sheetName val="DPR (April)"/>
      <sheetName val="DPR Daily "/>
      <sheetName val="Sheet2"/>
    </sheetNames>
    <sheetDataSet>
      <sheetData sheetId="0">
        <row r="3">
          <cell r="C3" t="str">
            <v>NAME OF CLIENT:-</v>
          </cell>
          <cell r="E3" t="str">
            <v>RAIL VIKAS NIGAM LIMITED</v>
          </cell>
        </row>
        <row r="4">
          <cell r="C4" t="str">
            <v xml:space="preserve"> NAME OF CONTRACT AGENCY:- </v>
          </cell>
          <cell r="E4" t="str">
            <v>M/s Subhash infraengineers Pvt. LTD  JV with Akelic Group LLC</v>
          </cell>
        </row>
        <row r="5">
          <cell r="C5" t="str">
            <v>PROJECT START DATE:-</v>
          </cell>
        </row>
        <row r="6">
          <cell r="C6" t="str">
            <v>PROJECT COMPLETION DATE:-</v>
          </cell>
        </row>
        <row r="78">
          <cell r="C78" t="str">
            <v>NS-2022</v>
          </cell>
        </row>
        <row r="99">
          <cell r="C99" t="str">
            <v>NS-1</v>
          </cell>
          <cell r="D99" t="str">
            <v>Supply and installing Casing pipe of MS sheet for bored piles as directed by the engineer.
Note:  The collar provided for strengthening of  casing pipe shall  also be
measured under the same item for payment purposes, in addition to the casing pipe.</v>
          </cell>
        </row>
        <row r="120">
          <cell r="C120">
            <v>2076</v>
          </cell>
        </row>
        <row r="135">
          <cell r="C135" t="str">
            <v>9003b</v>
          </cell>
          <cell r="D135" t="str">
            <v>BOLERO, SCORPIO, ERTIGA, MARAZZO or similar</v>
          </cell>
        </row>
      </sheetData>
      <sheetData sheetId="1"/>
      <sheetData sheetId="2">
        <row r="10">
          <cell r="C10" t="str">
            <v>Soil excluding rock.</v>
          </cell>
        </row>
        <row r="49">
          <cell r="B49" t="str">
            <v>2024a</v>
          </cell>
          <cell r="C49" t="str">
            <v>Initial vertical load test.</v>
          </cell>
        </row>
      </sheetData>
      <sheetData sheetId="3">
        <row r="73">
          <cell r="O73">
            <v>55.615000000000002</v>
          </cell>
        </row>
        <row r="80">
          <cell r="O80">
            <v>25</v>
          </cell>
          <cell r="P80">
            <v>25</v>
          </cell>
        </row>
        <row r="81">
          <cell r="O81">
            <v>25</v>
          </cell>
          <cell r="P81">
            <v>25</v>
          </cell>
        </row>
        <row r="93">
          <cell r="J93">
            <v>1190.5519999999999</v>
          </cell>
        </row>
        <row r="101">
          <cell r="O101">
            <v>2</v>
          </cell>
          <cell r="P101">
            <v>2</v>
          </cell>
        </row>
        <row r="123">
          <cell r="O123">
            <v>6.6</v>
          </cell>
          <cell r="P123">
            <v>6.66</v>
          </cell>
        </row>
        <row r="169">
          <cell r="O169">
            <v>15.430282812000002</v>
          </cell>
        </row>
      </sheetData>
      <sheetData sheetId="4"/>
      <sheetData sheetId="5"/>
      <sheetData sheetId="6"/>
      <sheetData sheetId="7"/>
      <sheetData sheetId="8"/>
      <sheetData sheetId="9"/>
      <sheetData sheetId="10">
        <row r="10">
          <cell r="E10">
            <v>300311</v>
          </cell>
          <cell r="AR10">
            <v>0</v>
          </cell>
          <cell r="AS10">
            <v>4358.95</v>
          </cell>
        </row>
        <row r="27">
          <cell r="E27">
            <v>5000</v>
          </cell>
          <cell r="AR27">
            <v>0</v>
          </cell>
          <cell r="AS27">
            <v>0</v>
          </cell>
        </row>
        <row r="29">
          <cell r="C29" t="str">
            <v>Supplying  and  placing  of  mechanical  woven  double  twisted  hexagonal shaped   wire   mesh   Gabion   boxes   of   required   sizes   mesh   type 10cmx12cm,  Zn  and  PVC  coated  mesh  wire  dia  2.7/3.7mm  (ID/OD), edges  of  meshes  mechanically  edged/selvedged  with  heavy  coating  of galvanisation as  per EN-10223-3/ASTM A 975 with portions  at  every 1 Mtr interval and properly packed with approx 150 mm boulders including transportation   and   placing   at   indicated   places   as   per   direction   of Engineer  -in-charge  including  contractor  tools,  plants,  labours  royalty charges etc. complete in all respect and stitching with lacing wire of dia 2.2/3.2mm  (ID/OD)  @  5%  by  weight  of  Gabion  boxes  carrying  the
material by head lead from nearest approach with all safety precautions and all leads and lifts.</v>
          </cell>
          <cell r="E29">
            <v>14500</v>
          </cell>
          <cell r="AR29">
            <v>0</v>
          </cell>
          <cell r="AS29">
            <v>2898.92</v>
          </cell>
        </row>
        <row r="39">
          <cell r="B39" t="str">
            <v>2001a</v>
          </cell>
          <cell r="C39" t="str">
            <v>Soil excluding rock.</v>
          </cell>
          <cell r="E39">
            <v>16719</v>
          </cell>
          <cell r="AR39">
            <v>0</v>
          </cell>
          <cell r="AS39">
            <v>16659.888000000003</v>
          </cell>
        </row>
        <row r="49">
          <cell r="E49">
            <v>12</v>
          </cell>
          <cell r="AR49">
            <v>0</v>
          </cell>
          <cell r="AS49">
            <v>3</v>
          </cell>
        </row>
        <row r="51">
          <cell r="E51">
            <v>60</v>
          </cell>
          <cell r="AR51">
            <v>0</v>
          </cell>
          <cell r="AS51">
            <v>87</v>
          </cell>
        </row>
        <row r="52">
          <cell r="E52">
            <v>55</v>
          </cell>
          <cell r="K52">
            <v>2</v>
          </cell>
          <cell r="AR52">
            <v>0</v>
          </cell>
          <cell r="AS52">
            <v>21</v>
          </cell>
        </row>
        <row r="61">
          <cell r="E61">
            <v>300</v>
          </cell>
          <cell r="AR61">
            <v>0</v>
          </cell>
          <cell r="AS61">
            <v>325</v>
          </cell>
        </row>
        <row r="68">
          <cell r="E68">
            <v>4000</v>
          </cell>
          <cell r="K68">
            <v>104.22</v>
          </cell>
          <cell r="AR68">
            <v>44.378999999999998</v>
          </cell>
          <cell r="AS68">
            <v>617.70859999999982</v>
          </cell>
        </row>
        <row r="73">
          <cell r="E73">
            <v>31302.3</v>
          </cell>
          <cell r="K73">
            <v>2049.5198600000003</v>
          </cell>
          <cell r="P73">
            <v>58.5</v>
          </cell>
          <cell r="AR73">
            <v>58.5</v>
          </cell>
          <cell r="AS73">
            <v>5813.0760399999999</v>
          </cell>
        </row>
        <row r="80">
          <cell r="E80">
            <v>17340</v>
          </cell>
          <cell r="K80">
            <v>825</v>
          </cell>
          <cell r="P80">
            <v>21</v>
          </cell>
          <cell r="AR80">
            <v>71</v>
          </cell>
          <cell r="AS80">
            <v>7896.5</v>
          </cell>
        </row>
        <row r="81">
          <cell r="E81">
            <v>17340</v>
          </cell>
          <cell r="K81">
            <v>825</v>
          </cell>
          <cell r="AR81">
            <v>25</v>
          </cell>
          <cell r="AS81">
            <v>7850.5</v>
          </cell>
        </row>
        <row r="93">
          <cell r="E93">
            <v>5754</v>
          </cell>
          <cell r="AS93">
            <v>0</v>
          </cell>
        </row>
        <row r="102">
          <cell r="E102">
            <v>6525</v>
          </cell>
          <cell r="K102">
            <v>66</v>
          </cell>
          <cell r="P102">
            <v>3.5</v>
          </cell>
          <cell r="AR102">
            <v>15</v>
          </cell>
          <cell r="AS102">
            <v>1065.585</v>
          </cell>
        </row>
        <row r="123">
          <cell r="E123">
            <v>12302.7</v>
          </cell>
          <cell r="AR123">
            <v>0</v>
          </cell>
          <cell r="AS123">
            <v>4257.7110000000002</v>
          </cell>
        </row>
        <row r="124">
          <cell r="E124">
            <v>12302.7</v>
          </cell>
          <cell r="K124">
            <v>480.20800000000003</v>
          </cell>
          <cell r="P124">
            <v>6.6</v>
          </cell>
          <cell r="AR124">
            <v>38.171999999999997</v>
          </cell>
          <cell r="AS124">
            <v>3232.5920000000001</v>
          </cell>
        </row>
        <row r="135">
          <cell r="E135">
            <v>1</v>
          </cell>
        </row>
        <row r="136">
          <cell r="AS136">
            <v>1</v>
          </cell>
        </row>
        <row r="139">
          <cell r="E139">
            <v>100</v>
          </cell>
          <cell r="AR139">
            <v>0</v>
          </cell>
          <cell r="AS139">
            <v>65.209000000000003</v>
          </cell>
        </row>
        <row r="167">
          <cell r="AR167">
            <v>0</v>
          </cell>
          <cell r="AS167">
            <v>1</v>
          </cell>
        </row>
        <row r="174">
          <cell r="H174">
            <v>3766242613.8251014</v>
          </cell>
          <cell r="J174">
            <v>648810319.37064767</v>
          </cell>
          <cell r="L174">
            <v>108096438.29778081</v>
          </cell>
          <cell r="P174">
            <v>13.691925915040001</v>
          </cell>
          <cell r="AR174">
            <v>4008740.7671520002</v>
          </cell>
        </row>
        <row r="175">
          <cell r="AT175">
            <v>4008740.7671520002</v>
          </cell>
        </row>
      </sheetData>
      <sheetData sheetId="11">
        <row r="49">
          <cell r="D49" t="str">
            <v>Total No. of Piles</v>
          </cell>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EE89E-864A-4EA3-899B-5B2FEBAACA18}">
  <sheetPr>
    <pageSetUpPr fitToPage="1"/>
  </sheetPr>
  <dimension ref="A1:T86"/>
  <sheetViews>
    <sheetView tabSelected="1" view="pageBreakPreview" topLeftCell="A6" zoomScaleNormal="100" zoomScaleSheetLayoutView="100" workbookViewId="0">
      <selection activeCell="B26" sqref="B26"/>
    </sheetView>
  </sheetViews>
  <sheetFormatPr defaultRowHeight="15" x14ac:dyDescent="0.25"/>
  <cols>
    <col min="1" max="1" width="11" customWidth="1"/>
    <col min="2" max="2" width="36" customWidth="1"/>
    <col min="3" max="3" width="10" customWidth="1"/>
    <col min="4" max="4" width="13.28515625" customWidth="1"/>
    <col min="5" max="5" width="11.5703125" customWidth="1"/>
    <col min="6" max="6" width="14.28515625" customWidth="1"/>
    <col min="7" max="7" width="11.85546875" customWidth="1"/>
    <col min="8" max="8" width="14.85546875" customWidth="1"/>
    <col min="9" max="9" width="13" customWidth="1"/>
    <col min="10" max="10" width="13.85546875" customWidth="1"/>
    <col min="11" max="11" width="11.42578125" customWidth="1"/>
    <col min="12" max="12" width="23.85546875" customWidth="1"/>
    <col min="13" max="13" width="14.7109375" customWidth="1"/>
    <col min="14" max="14" width="26.28515625" customWidth="1"/>
    <col min="15" max="15" width="10" bestFit="1" customWidth="1"/>
    <col min="17" max="17" width="10" bestFit="1" customWidth="1"/>
  </cols>
  <sheetData>
    <row r="1" spans="1:15" ht="30.6" customHeight="1" x14ac:dyDescent="0.25">
      <c r="A1" s="90" t="s">
        <v>0</v>
      </c>
      <c r="B1" s="91"/>
      <c r="C1" s="91"/>
      <c r="D1" s="91"/>
      <c r="E1" s="91"/>
      <c r="F1" s="91"/>
      <c r="G1" s="91"/>
      <c r="H1" s="91"/>
      <c r="I1" s="91"/>
      <c r="J1" s="91"/>
      <c r="K1" s="91"/>
      <c r="L1" s="92"/>
    </row>
    <row r="2" spans="1:15" x14ac:dyDescent="0.25">
      <c r="A2" s="87" t="str">
        <f>[1]DPR!C3</f>
        <v>NAME OF CLIENT:-</v>
      </c>
      <c r="B2" s="87"/>
      <c r="C2" s="87" t="str">
        <f>[1]DPR!E3</f>
        <v>RAIL VIKAS NIGAM LIMITED</v>
      </c>
      <c r="D2" s="87"/>
      <c r="E2" s="87"/>
      <c r="F2" s="87"/>
      <c r="G2" s="87"/>
      <c r="H2" s="87"/>
      <c r="I2" s="87"/>
      <c r="J2" s="87"/>
      <c r="K2" s="87"/>
      <c r="L2" s="87"/>
    </row>
    <row r="3" spans="1:15" x14ac:dyDescent="0.25">
      <c r="A3" s="87" t="str">
        <f>[1]DPR!C4</f>
        <v xml:space="preserve"> NAME OF CONTRACT AGENCY:- </v>
      </c>
      <c r="B3" s="87"/>
      <c r="C3" s="87" t="str">
        <f>[1]DPR!E4</f>
        <v>M/s Subhash infraengineers Pvt. LTD  JV with Akelic Group LLC</v>
      </c>
      <c r="D3" s="87"/>
      <c r="E3" s="87"/>
      <c r="F3" s="87"/>
      <c r="G3" s="87"/>
      <c r="H3" s="87"/>
      <c r="I3" s="87"/>
      <c r="J3" s="87"/>
      <c r="K3" s="87"/>
      <c r="L3" s="87"/>
      <c r="N3" s="1" t="s">
        <v>1</v>
      </c>
    </row>
    <row r="4" spans="1:15" x14ac:dyDescent="0.25">
      <c r="A4" s="87" t="s">
        <v>2</v>
      </c>
      <c r="B4" s="87"/>
      <c r="C4" s="93">
        <v>3682189438.7150998</v>
      </c>
      <c r="D4" s="94"/>
      <c r="E4" s="94"/>
      <c r="F4" s="94"/>
      <c r="G4" s="94"/>
      <c r="H4" s="94"/>
      <c r="I4" s="94"/>
      <c r="J4" s="94"/>
      <c r="K4" s="94"/>
      <c r="L4" s="95"/>
      <c r="N4" s="1" t="s">
        <v>3</v>
      </c>
    </row>
    <row r="5" spans="1:15" x14ac:dyDescent="0.25">
      <c r="A5" s="87" t="str">
        <f>[1]DPR!C5</f>
        <v>PROJECT START DATE:-</v>
      </c>
      <c r="B5" s="87"/>
      <c r="C5" s="88">
        <v>45052</v>
      </c>
      <c r="D5" s="88"/>
      <c r="E5" s="88"/>
      <c r="F5" s="88"/>
      <c r="G5" s="88"/>
      <c r="H5" s="88"/>
      <c r="I5" s="88"/>
      <c r="J5" s="88"/>
      <c r="K5" s="88"/>
      <c r="L5" s="88"/>
    </row>
    <row r="6" spans="1:15" x14ac:dyDescent="0.25">
      <c r="A6" s="87" t="str">
        <f>[1]DPR!C6</f>
        <v>PROJECT COMPLETION DATE:-</v>
      </c>
      <c r="B6" s="87"/>
      <c r="C6" s="88">
        <v>45966</v>
      </c>
      <c r="D6" s="88"/>
      <c r="E6" s="88"/>
      <c r="F6" s="88"/>
      <c r="G6" s="88"/>
      <c r="H6" s="88"/>
      <c r="I6" s="88"/>
      <c r="J6" s="88"/>
      <c r="K6" s="88"/>
      <c r="L6" s="88"/>
    </row>
    <row r="7" spans="1:15" ht="15" customHeight="1" x14ac:dyDescent="0.25">
      <c r="A7" s="87" t="s">
        <v>4</v>
      </c>
      <c r="B7" s="87"/>
      <c r="C7" s="89" t="s">
        <v>5</v>
      </c>
      <c r="D7" s="89"/>
      <c r="E7" s="89"/>
      <c r="F7" s="89"/>
      <c r="G7" s="89"/>
      <c r="H7" s="89"/>
      <c r="I7" s="89"/>
      <c r="J7" s="89"/>
      <c r="K7" s="89"/>
      <c r="L7" s="89"/>
      <c r="N7" t="s">
        <v>6</v>
      </c>
    </row>
    <row r="8" spans="1:15" ht="20.25" customHeight="1" x14ac:dyDescent="0.25">
      <c r="A8" s="80" t="s">
        <v>7</v>
      </c>
      <c r="B8" s="80"/>
      <c r="C8" s="81">
        <v>45751</v>
      </c>
      <c r="D8" s="81"/>
      <c r="E8" s="81"/>
      <c r="F8" s="81"/>
      <c r="G8" s="81"/>
      <c r="H8" s="81"/>
      <c r="I8" s="81"/>
      <c r="J8" s="81"/>
      <c r="K8" s="81"/>
      <c r="L8" s="81"/>
    </row>
    <row r="9" spans="1:15" s="4" customFormat="1" ht="42" customHeight="1" x14ac:dyDescent="0.25">
      <c r="A9" s="2" t="s">
        <v>8</v>
      </c>
      <c r="B9" s="3" t="s">
        <v>9</v>
      </c>
      <c r="C9" s="3" t="s">
        <v>10</v>
      </c>
      <c r="D9" s="3" t="s">
        <v>11</v>
      </c>
      <c r="E9" s="3" t="s">
        <v>12</v>
      </c>
      <c r="F9" s="3" t="s">
        <v>13</v>
      </c>
      <c r="G9" s="3" t="s">
        <v>14</v>
      </c>
      <c r="H9" s="3" t="s">
        <v>15</v>
      </c>
      <c r="I9" s="3" t="s">
        <v>16</v>
      </c>
      <c r="J9" s="3" t="s">
        <v>17</v>
      </c>
      <c r="K9" s="3" t="s">
        <v>18</v>
      </c>
      <c r="L9" s="3" t="s">
        <v>19</v>
      </c>
      <c r="M9"/>
      <c r="N9"/>
      <c r="O9"/>
    </row>
    <row r="10" spans="1:15" s="4" customFormat="1" ht="23.25" hidden="1" customHeight="1" x14ac:dyDescent="0.25">
      <c r="A10" s="5" t="s">
        <v>20</v>
      </c>
      <c r="B10" s="6" t="str">
        <f>'[1]Work Plan (NOV)'!C10</f>
        <v>Soil excluding rock.</v>
      </c>
      <c r="C10" s="6" t="s">
        <v>21</v>
      </c>
      <c r="D10" s="7">
        <v>0</v>
      </c>
      <c r="E10" s="8">
        <f>'[1]DPR (April)'!M10</f>
        <v>0</v>
      </c>
      <c r="F10" s="8">
        <f>'[1]DPR (April)'!AR10</f>
        <v>0</v>
      </c>
      <c r="G10" s="9">
        <f>F10/K10</f>
        <v>0</v>
      </c>
      <c r="H10" s="8">
        <f>'[1]DPR (April)'!AS10</f>
        <v>4358.95</v>
      </c>
      <c r="I10" s="9">
        <f>'[1]DPR (April)'!AS10/'[1]DPR (April)'!E10</f>
        <v>1.451478633816277E-2</v>
      </c>
      <c r="J10" s="8">
        <v>0</v>
      </c>
      <c r="K10" s="8">
        <v>1</v>
      </c>
      <c r="M10"/>
      <c r="N10" s="5" t="s">
        <v>22</v>
      </c>
      <c r="O10"/>
    </row>
    <row r="11" spans="1:15" s="4" customFormat="1" ht="42" hidden="1" customHeight="1" x14ac:dyDescent="0.25">
      <c r="A11" s="5" t="s">
        <v>23</v>
      </c>
      <c r="B11" s="10" t="str">
        <f>'[1]DPR (April)'!C29</f>
        <v>Supplying  and  placing  of  mechanical  woven  double  twisted  hexagonal shaped   wire   mesh   Gabion   boxes   of   required   sizes   mesh   type 10cmx12cm,  Zn  and  PVC  coated  mesh  wire  dia  2.7/3.7mm  (ID/OD), edges  of  meshes  mechanically  edged/selvedged  with  heavy  coating  of galvanisation as  per EN-10223-3/ASTM A 975 with portions  at  every 1 Mtr interval and properly packed with approx 150 mm boulders including transportation   and   placing   at   indicated   places   as   per   direction   of Engineer  -in-charge  including  contractor  tools,  plants,  labours  royalty charges etc. complete in all respect and stitching with lacing wire of dia 2.2/3.2mm  (ID/OD)  @  5%  by  weight  of  Gabion  boxes  carrying  the
material by head lead from nearest approach with all safety precautions and all leads and lifts.</v>
      </c>
      <c r="C11" s="6" t="s">
        <v>21</v>
      </c>
      <c r="D11" s="7">
        <f>'[1]Work Plan April'!AN29</f>
        <v>0</v>
      </c>
      <c r="E11" s="7">
        <f>'[1]DPR (April)'!AO29</f>
        <v>0</v>
      </c>
      <c r="F11" s="8">
        <f>'[1]DPR (April)'!AR29</f>
        <v>0</v>
      </c>
      <c r="G11" s="9" t="e">
        <f t="shared" ref="G11:G28" si="0">F11/K11</f>
        <v>#DIV/0!</v>
      </c>
      <c r="H11" s="8">
        <f>'[1]DPR (April)'!AS29</f>
        <v>2898.92</v>
      </c>
      <c r="I11" s="9">
        <f>'[1]DPR (April)'!AS29/'[1]DPR (April)'!E29</f>
        <v>0.1999255172413793</v>
      </c>
      <c r="J11" s="7">
        <f>'[1]Work Plan April'!AO29</f>
        <v>0</v>
      </c>
      <c r="K11" s="8">
        <f>'[1]DPR (April)'!K29</f>
        <v>0</v>
      </c>
      <c r="L11" s="6"/>
      <c r="M11"/>
      <c r="N11" s="6" t="s">
        <v>24</v>
      </c>
      <c r="O11"/>
    </row>
    <row r="12" spans="1:15" s="4" customFormat="1" ht="42" hidden="1" customHeight="1" x14ac:dyDescent="0.25">
      <c r="A12" s="5" t="str">
        <f>'[1]DPR (April)'!B39</f>
        <v>2001a</v>
      </c>
      <c r="B12" s="5" t="str">
        <f>'[1]DPR (April)'!C39</f>
        <v>Soil excluding rock.</v>
      </c>
      <c r="C12" s="6" t="s">
        <v>21</v>
      </c>
      <c r="D12" s="7">
        <f>'[1]Work Plan April'!AN39</f>
        <v>0</v>
      </c>
      <c r="E12" s="7">
        <f>'[1]DPR (April)'!AO39</f>
        <v>0</v>
      </c>
      <c r="F12" s="8">
        <f>'[1]DPR (April)'!AR39</f>
        <v>0</v>
      </c>
      <c r="G12" s="9" t="e">
        <f t="shared" si="0"/>
        <v>#DIV/0!</v>
      </c>
      <c r="H12" s="8">
        <f>'[1]DPR (April)'!AS39</f>
        <v>16659.888000000003</v>
      </c>
      <c r="I12" s="9">
        <f>'[1]DPR (April)'!AS39/'[1]DPR (April)'!E39</f>
        <v>0.99646438184101938</v>
      </c>
      <c r="J12" s="7">
        <f>'[1]Work Plan April'!AO39</f>
        <v>0</v>
      </c>
      <c r="K12" s="8">
        <f>'[1]DPR (April)'!K39</f>
        <v>0</v>
      </c>
      <c r="L12" s="6"/>
      <c r="M12"/>
      <c r="N12" s="6" t="s">
        <v>24</v>
      </c>
      <c r="O12"/>
    </row>
    <row r="13" spans="1:15" s="4" customFormat="1" ht="21.6" hidden="1" customHeight="1" x14ac:dyDescent="0.25">
      <c r="A13" s="5" t="str">
        <f>'[1]Work Plan (NOV)'!B49</f>
        <v>2024a</v>
      </c>
      <c r="B13" s="6" t="str">
        <f>'[1]Work Plan (NOV)'!C49</f>
        <v>Initial vertical load test.</v>
      </c>
      <c r="C13" s="6" t="s">
        <v>25</v>
      </c>
      <c r="D13" s="8">
        <v>0</v>
      </c>
      <c r="E13" s="7">
        <f>'[1]DPR (April)'!AN49</f>
        <v>0</v>
      </c>
      <c r="F13" s="7">
        <f>'[1]DPR (April)'!AR49</f>
        <v>0</v>
      </c>
      <c r="G13" s="9" t="e">
        <f t="shared" si="0"/>
        <v>#DIV/0!</v>
      </c>
      <c r="H13" s="8">
        <f>'[1]DPR (April)'!AS49</f>
        <v>3</v>
      </c>
      <c r="I13" s="11">
        <f>H13/'[1]DPR (April)'!E49</f>
        <v>0.25</v>
      </c>
      <c r="J13" s="8">
        <v>0</v>
      </c>
      <c r="K13" s="8">
        <f>'[1]DPR (April)'!K49</f>
        <v>0</v>
      </c>
      <c r="L13" s="12"/>
      <c r="N13" s="12"/>
    </row>
    <row r="14" spans="1:15" s="4" customFormat="1" ht="31.5" hidden="1" customHeight="1" x14ac:dyDescent="0.25">
      <c r="A14" s="5" t="s">
        <v>26</v>
      </c>
      <c r="B14" s="13" t="s">
        <v>27</v>
      </c>
      <c r="C14" s="6" t="s">
        <v>28</v>
      </c>
      <c r="D14" s="8">
        <v>0</v>
      </c>
      <c r="E14" s="8">
        <f>'[1]DPR (April)'!M61</f>
        <v>0</v>
      </c>
      <c r="F14" s="8">
        <f>'[1]DPR (April)'!AR61</f>
        <v>0</v>
      </c>
      <c r="G14" s="9" t="e">
        <f>F14/K14</f>
        <v>#DIV/0!</v>
      </c>
      <c r="H14" s="8">
        <f>'[1]DPR (April)'!AS61</f>
        <v>325</v>
      </c>
      <c r="I14" s="11">
        <f>H14/'[1]DPR (April)'!E61</f>
        <v>1.0833333333333333</v>
      </c>
      <c r="J14" s="8">
        <v>0</v>
      </c>
      <c r="K14" s="8"/>
      <c r="L14" s="14"/>
      <c r="M14"/>
      <c r="N14" s="14"/>
      <c r="O14"/>
    </row>
    <row r="15" spans="1:15" s="4" customFormat="1" ht="21" hidden="1" customHeight="1" x14ac:dyDescent="0.25">
      <c r="A15" s="5" t="s">
        <v>29</v>
      </c>
      <c r="B15" s="6" t="s">
        <v>30</v>
      </c>
      <c r="C15" s="6" t="s">
        <v>21</v>
      </c>
      <c r="D15" s="8">
        <v>0</v>
      </c>
      <c r="E15" s="8">
        <f>'[1]DPR (April)'!Y39</f>
        <v>0</v>
      </c>
      <c r="F15" s="8">
        <f>'[1]DPR (April)'!AR39</f>
        <v>0</v>
      </c>
      <c r="G15" s="9">
        <f>F15/K15</f>
        <v>0</v>
      </c>
      <c r="H15" s="8">
        <f>'[1]DPR (April)'!AS39</f>
        <v>16659.888000000003</v>
      </c>
      <c r="I15" s="11">
        <f>'[1]DPR (April)'!AS39/'[1]DPR (April)'!E39</f>
        <v>0.99646438184101938</v>
      </c>
      <c r="J15" s="8">
        <v>0</v>
      </c>
      <c r="K15" s="8">
        <v>650</v>
      </c>
      <c r="L15" s="6"/>
      <c r="M15"/>
      <c r="N15" s="14"/>
      <c r="O15"/>
    </row>
    <row r="16" spans="1:15" s="4" customFormat="1" ht="42.6" customHeight="1" x14ac:dyDescent="0.25">
      <c r="A16" s="5" t="s">
        <v>31</v>
      </c>
      <c r="B16" s="15" t="s">
        <v>32</v>
      </c>
      <c r="C16" s="6" t="s">
        <v>33</v>
      </c>
      <c r="D16" s="8">
        <f>'[1]Work Plan April'!O68</f>
        <v>0</v>
      </c>
      <c r="E16" s="8">
        <f>'[1]DPR (April)'!P68</f>
        <v>0</v>
      </c>
      <c r="F16" s="8">
        <f>'[1]DPR (April)'!AR68</f>
        <v>44.378999999999998</v>
      </c>
      <c r="G16" s="9">
        <f>F16/K16</f>
        <v>0.42582037996545768</v>
      </c>
      <c r="H16" s="8">
        <f>'[1]DPR (April)'!AS68</f>
        <v>617.70859999999982</v>
      </c>
      <c r="I16" s="9">
        <f>H16/'[1]DPR (April)'!E68</f>
        <v>0.15442714999999996</v>
      </c>
      <c r="J16" s="8">
        <f>'[1]Work Plan April'!P68</f>
        <v>0</v>
      </c>
      <c r="K16" s="8">
        <f>'[1]DPR (April)'!K68</f>
        <v>104.22</v>
      </c>
      <c r="L16" s="16" t="s">
        <v>34</v>
      </c>
      <c r="M16">
        <f>65*12</f>
        <v>780</v>
      </c>
      <c r="N16" s="6"/>
      <c r="O16"/>
    </row>
    <row r="17" spans="1:20" s="4" customFormat="1" ht="28.15" customHeight="1" x14ac:dyDescent="0.25">
      <c r="A17" s="5" t="s">
        <v>35</v>
      </c>
      <c r="B17" s="17" t="s">
        <v>36</v>
      </c>
      <c r="C17" s="6" t="s">
        <v>33</v>
      </c>
      <c r="D17" s="7">
        <f>'[1]Work Plan April'!O73</f>
        <v>55.615000000000002</v>
      </c>
      <c r="E17" s="7">
        <f>'[1]DPR (April)'!P73</f>
        <v>58.5</v>
      </c>
      <c r="F17" s="7">
        <f>'[1]DPR (April)'!AR73</f>
        <v>58.5</v>
      </c>
      <c r="G17" s="9">
        <f>F17/K17</f>
        <v>2.8543270617538679E-2</v>
      </c>
      <c r="H17" s="7">
        <f>'[1]DPR (April)'!AS73</f>
        <v>5813.0760399999999</v>
      </c>
      <c r="I17" s="9">
        <f>H17/'[1]DPR (April)'!E73</f>
        <v>0.18570763298543558</v>
      </c>
      <c r="J17" s="7">
        <f>'[1]Work Plan April'!P73</f>
        <v>0</v>
      </c>
      <c r="K17" s="8">
        <f>'[1]DPR (April)'!K73</f>
        <v>2049.5198600000003</v>
      </c>
      <c r="L17" s="16" t="s">
        <v>37</v>
      </c>
      <c r="M17" s="16"/>
      <c r="N17" s="14">
        <v>18</v>
      </c>
      <c r="P17" s="4">
        <f>15.6*11.1*0.15</f>
        <v>25.974</v>
      </c>
    </row>
    <row r="18" spans="1:20" s="4" customFormat="1" ht="30" x14ac:dyDescent="0.25">
      <c r="A18" s="5" t="str">
        <f>[1]DPR!C78</f>
        <v>NS-2022</v>
      </c>
      <c r="B18" s="15" t="s">
        <v>38</v>
      </c>
      <c r="C18" s="6" t="s">
        <v>28</v>
      </c>
      <c r="D18" s="7">
        <f>'[1]Work Plan April'!O80</f>
        <v>25</v>
      </c>
      <c r="E18" s="8">
        <f>'[1]DPR (April)'!P80</f>
        <v>21</v>
      </c>
      <c r="F18" s="7">
        <f>'[1]DPR (April)'!AR80</f>
        <v>71</v>
      </c>
      <c r="G18" s="9">
        <f t="shared" si="0"/>
        <v>8.606060606060606E-2</v>
      </c>
      <c r="H18" s="8">
        <f>+'[1]DPR (April)'!AS80</f>
        <v>7896.5</v>
      </c>
      <c r="I18" s="9">
        <f>'[1]DPR (April)'!AS80/'[1]DPR (April)'!E80</f>
        <v>0.45539215686274509</v>
      </c>
      <c r="J18" s="7">
        <f>'[1]Work Plan April'!P80</f>
        <v>25</v>
      </c>
      <c r="K18" s="8">
        <f>'[1]DPR (April)'!K80</f>
        <v>825</v>
      </c>
      <c r="L18" s="16" t="s">
        <v>39</v>
      </c>
      <c r="M18" s="18">
        <f>K18/25</f>
        <v>33</v>
      </c>
      <c r="N18" s="14" t="s">
        <v>40</v>
      </c>
      <c r="O18"/>
      <c r="P18" s="4">
        <f>1.766*0.15*12</f>
        <v>3.1787999999999998</v>
      </c>
    </row>
    <row r="19" spans="1:20" s="4" customFormat="1" ht="27" customHeight="1" x14ac:dyDescent="0.25">
      <c r="A19" s="5" t="str">
        <f>A18</f>
        <v>NS-2022</v>
      </c>
      <c r="B19" s="15" t="s">
        <v>41</v>
      </c>
      <c r="C19" s="6" t="s">
        <v>28</v>
      </c>
      <c r="D19" s="7">
        <f>'[1]Work Plan April'!O81</f>
        <v>25</v>
      </c>
      <c r="E19" s="8">
        <f>'[1]DPR (April)'!P81</f>
        <v>0</v>
      </c>
      <c r="F19" s="7">
        <f>'[1]DPR (April)'!AR81</f>
        <v>25</v>
      </c>
      <c r="G19" s="9">
        <f t="shared" si="0"/>
        <v>3.0303030303030304E-2</v>
      </c>
      <c r="H19" s="8">
        <f>'[1]DPR (April)'!AS81</f>
        <v>7850.5</v>
      </c>
      <c r="I19" s="9">
        <f>'[1]DPR (April)'!AS81/'[1]DPR (April)'!E81</f>
        <v>0.45273933102652825</v>
      </c>
      <c r="J19" s="7">
        <f>'[1]Work Plan April'!P81</f>
        <v>25</v>
      </c>
      <c r="K19" s="8">
        <f>'[1]DPR (April)'!K81</f>
        <v>825</v>
      </c>
      <c r="L19" s="16"/>
      <c r="M19" t="s">
        <v>42</v>
      </c>
      <c r="N19" s="14" t="s">
        <v>40</v>
      </c>
      <c r="O19"/>
      <c r="P19" s="4">
        <f>P17-P18</f>
        <v>22.795200000000001</v>
      </c>
      <c r="R19" s="19">
        <f>H18-H19</f>
        <v>46</v>
      </c>
      <c r="T19" s="4">
        <f>22*14.6</f>
        <v>321.2</v>
      </c>
    </row>
    <row r="20" spans="1:20" s="4" customFormat="1" ht="4.9000000000000004" hidden="1" customHeight="1" x14ac:dyDescent="0.25">
      <c r="A20" s="5">
        <v>2025</v>
      </c>
      <c r="B20" s="20" t="s">
        <v>43</v>
      </c>
      <c r="C20" s="6" t="s">
        <v>25</v>
      </c>
      <c r="D20" s="7">
        <f>'[1]Work Plan April'!M51</f>
        <v>0</v>
      </c>
      <c r="E20" s="8">
        <f>'[1]DPR (April)'!AO51</f>
        <v>0</v>
      </c>
      <c r="F20" s="7">
        <f>'[1]DPR (April)'!AR51</f>
        <v>0</v>
      </c>
      <c r="G20" s="9">
        <f t="shared" si="0"/>
        <v>0</v>
      </c>
      <c r="H20" s="8">
        <f>'[1]DPR (April)'!AS51</f>
        <v>87</v>
      </c>
      <c r="I20" s="9">
        <f>'[1]DPR (April)'!AS51/'[1]DPR (April)'!E51</f>
        <v>1.45</v>
      </c>
      <c r="J20" s="7">
        <f>'[1]Work Plan April'!S51</f>
        <v>0</v>
      </c>
      <c r="K20" s="8">
        <v>30</v>
      </c>
      <c r="L20" s="14"/>
      <c r="M20"/>
      <c r="N20" s="14"/>
      <c r="O20"/>
      <c r="R20" s="19"/>
    </row>
    <row r="21" spans="1:20" s="4" customFormat="1" ht="27" customHeight="1" x14ac:dyDescent="0.25">
      <c r="A21" s="21">
        <v>2026</v>
      </c>
      <c r="B21" s="20" t="s">
        <v>44</v>
      </c>
      <c r="C21" s="6" t="s">
        <v>25</v>
      </c>
      <c r="D21" s="7">
        <f>'[1]Work Plan April'!O52</f>
        <v>0</v>
      </c>
      <c r="E21" s="8">
        <f>'[1]DPR (April)'!P52</f>
        <v>0</v>
      </c>
      <c r="F21" s="7">
        <f>'[1]DPR (April)'!AR52</f>
        <v>0</v>
      </c>
      <c r="G21" s="9">
        <f t="shared" si="0"/>
        <v>0</v>
      </c>
      <c r="H21" s="8">
        <f>'[1]DPR (April)'!AS52</f>
        <v>21</v>
      </c>
      <c r="I21" s="9">
        <f>'[1]DPR (April)'!AS52/'[1]DPR (April)'!E52</f>
        <v>0.38181818181818183</v>
      </c>
      <c r="J21" s="7">
        <f>'[1]Work Plan April'!P52</f>
        <v>0</v>
      </c>
      <c r="K21" s="8">
        <f>'[1]DPR (April)'!K52</f>
        <v>2</v>
      </c>
      <c r="L21" s="16"/>
      <c r="M21"/>
      <c r="N21" s="14"/>
      <c r="O21"/>
      <c r="R21" s="19"/>
    </row>
    <row r="22" spans="1:20" s="4" customFormat="1" ht="35.25" hidden="1" customHeight="1" x14ac:dyDescent="0.25">
      <c r="A22" s="22" t="s">
        <v>45</v>
      </c>
      <c r="B22" s="23" t="s">
        <v>46</v>
      </c>
      <c r="C22" s="6" t="s">
        <v>25</v>
      </c>
      <c r="D22" s="7">
        <f>'[1]Work Plan April'!M87</f>
        <v>0</v>
      </c>
      <c r="E22" s="8">
        <f>'[1]DPR (April)'!AO27</f>
        <v>0</v>
      </c>
      <c r="F22" s="7">
        <f>'[1]DPR (April)'!AR27</f>
        <v>0</v>
      </c>
      <c r="G22" s="9">
        <f t="shared" si="0"/>
        <v>0</v>
      </c>
      <c r="H22" s="8">
        <f>'[1]DPR (April)'!AS27</f>
        <v>0</v>
      </c>
      <c r="I22" s="9">
        <f>'[1]DPR (April)'!AS27/'[1]DPR (April)'!E27</f>
        <v>0</v>
      </c>
      <c r="J22" s="7">
        <f>'[1]Work Plan April'!S87</f>
        <v>0</v>
      </c>
      <c r="K22" s="8">
        <v>10</v>
      </c>
      <c r="L22" s="14"/>
      <c r="M22"/>
      <c r="N22" s="14"/>
      <c r="O22"/>
      <c r="R22" s="19"/>
    </row>
    <row r="23" spans="1:20" s="4" customFormat="1" ht="28.9" customHeight="1" x14ac:dyDescent="0.25">
      <c r="A23" s="22" t="s">
        <v>47</v>
      </c>
      <c r="B23" s="23" t="s">
        <v>48</v>
      </c>
      <c r="C23" s="6" t="s">
        <v>49</v>
      </c>
      <c r="D23" s="7">
        <f>'[1]Work Plan April'!O92</f>
        <v>0</v>
      </c>
      <c r="E23" s="8">
        <f>'[1]DPR (April)'!P92</f>
        <v>0</v>
      </c>
      <c r="F23" s="7">
        <v>0</v>
      </c>
      <c r="G23" s="9">
        <v>0</v>
      </c>
      <c r="H23" s="8">
        <f>'[1]DPR (April)'!AS93</f>
        <v>0</v>
      </c>
      <c r="I23" s="9">
        <f>'[1]DPR (April)'!AS93/'[1]DPR (April)'!E93</f>
        <v>0</v>
      </c>
      <c r="J23" s="7">
        <f>'[1]Work Plan April'!P94</f>
        <v>0</v>
      </c>
      <c r="K23" s="8">
        <f>'[1]Work Plan April'!J93</f>
        <v>1190.5519999999999</v>
      </c>
      <c r="L23" s="14"/>
      <c r="M23"/>
      <c r="N23" s="14"/>
      <c r="O23" s="24"/>
      <c r="P23" s="19"/>
      <c r="R23" s="19"/>
    </row>
    <row r="24" spans="1:20" s="4" customFormat="1" ht="29.45" customHeight="1" x14ac:dyDescent="0.25">
      <c r="A24" s="5" t="str">
        <f>[1]DPR!C99</f>
        <v>NS-1</v>
      </c>
      <c r="B24" s="15" t="str">
        <f>[1]DPR!D99</f>
        <v>Supply and installing Casing pipe of MS sheet for bored piles as directed by the engineer.
Note:  The collar provided for strengthening of  casing pipe shall  also be
measured under the same item for payment purposes, in addition to the casing pipe.</v>
      </c>
      <c r="C24" s="6" t="s">
        <v>28</v>
      </c>
      <c r="D24" s="7">
        <f>'[1]Work Plan April'!O101</f>
        <v>2</v>
      </c>
      <c r="E24" s="7">
        <f>'[1]DPR (April)'!P102</f>
        <v>3.5</v>
      </c>
      <c r="F24" s="7">
        <f>'[1]DPR (April)'!AR102</f>
        <v>15</v>
      </c>
      <c r="G24" s="9">
        <f t="shared" si="0"/>
        <v>0.22727272727272727</v>
      </c>
      <c r="H24" s="8">
        <f>'[1]DPR (April)'!AS102</f>
        <v>1065.585</v>
      </c>
      <c r="I24" s="9">
        <f>'[1]DPR (April)'!AS102/'[1]DPR (April)'!E102</f>
        <v>0.16330804597701151</v>
      </c>
      <c r="J24" s="7">
        <f>'[1]Work Plan April'!P101</f>
        <v>2</v>
      </c>
      <c r="K24" s="8">
        <f>'[1]DPR (April)'!K102</f>
        <v>66</v>
      </c>
      <c r="L24" s="16" t="s">
        <v>39</v>
      </c>
      <c r="M24" s="19"/>
      <c r="N24" s="14" t="s">
        <v>40</v>
      </c>
      <c r="P24" s="4" t="s">
        <v>50</v>
      </c>
      <c r="R24" s="19">
        <f>F18-F19</f>
        <v>46</v>
      </c>
    </row>
    <row r="25" spans="1:20" s="4" customFormat="1" ht="32.25" hidden="1" customHeight="1" x14ac:dyDescent="0.25">
      <c r="A25" s="5" t="s">
        <v>51</v>
      </c>
      <c r="B25" s="15" t="s">
        <v>52</v>
      </c>
      <c r="C25" s="6" t="s">
        <v>53</v>
      </c>
      <c r="D25" s="7"/>
      <c r="E25" s="7">
        <f>'[1]DPR (April)'!AA167</f>
        <v>0</v>
      </c>
      <c r="F25" s="7">
        <f>'[1]DPR (April)'!AR167</f>
        <v>0</v>
      </c>
      <c r="G25" s="9"/>
      <c r="H25" s="8">
        <f>'[1]DPR (April)'!AS167</f>
        <v>1</v>
      </c>
      <c r="I25" s="9">
        <f>'[1]DPR (April)'!AS136/'[1]DPR (April)'!E135</f>
        <v>1</v>
      </c>
      <c r="J25" s="7"/>
      <c r="K25" s="8"/>
      <c r="L25" s="14"/>
      <c r="M25" s="19"/>
      <c r="N25" s="14"/>
      <c r="R25" s="19"/>
    </row>
    <row r="26" spans="1:20" s="4" customFormat="1" ht="25.9" customHeight="1" x14ac:dyDescent="0.25">
      <c r="A26" s="5">
        <f>[1]DPR!C120</f>
        <v>2076</v>
      </c>
      <c r="B26" s="15" t="s">
        <v>54</v>
      </c>
      <c r="C26" s="6" t="s">
        <v>49</v>
      </c>
      <c r="D26" s="7">
        <f>'[1]Work Plan April'!O123</f>
        <v>6.6</v>
      </c>
      <c r="E26" s="7">
        <f>'[1]DPR (April)'!P124</f>
        <v>6.6</v>
      </c>
      <c r="F26" s="8">
        <f>'[1]DPR (April)'!AR124</f>
        <v>38.171999999999997</v>
      </c>
      <c r="G26" s="9">
        <f t="shared" si="0"/>
        <v>7.9490554093226251E-2</v>
      </c>
      <c r="H26" s="8">
        <f>'[1]DPR (April)'!AS124</f>
        <v>3232.5920000000001</v>
      </c>
      <c r="I26" s="9">
        <f>H26/'[1]DPR (April)'!E124</f>
        <v>0.26275467986702106</v>
      </c>
      <c r="J26" s="7">
        <f>'[1]Work Plan April'!P123</f>
        <v>6.66</v>
      </c>
      <c r="K26" s="8">
        <f>'[1]DPR (April)'!K124</f>
        <v>480.20800000000003</v>
      </c>
      <c r="L26" s="16" t="s">
        <v>55</v>
      </c>
      <c r="N26" s="14" t="s">
        <v>40</v>
      </c>
      <c r="Q26" s="4">
        <f>18*81000</f>
        <v>1458000</v>
      </c>
    </row>
    <row r="27" spans="1:20" s="4" customFormat="1" ht="29.25" hidden="1" customHeight="1" x14ac:dyDescent="0.25">
      <c r="A27" s="5">
        <v>2076</v>
      </c>
      <c r="B27" s="6" t="s">
        <v>56</v>
      </c>
      <c r="C27" s="6" t="s">
        <v>49</v>
      </c>
      <c r="D27" s="5">
        <v>0</v>
      </c>
      <c r="E27" s="7">
        <f>'[1]DPR (April)'!M123</f>
        <v>0</v>
      </c>
      <c r="F27" s="25">
        <f>'[1]DPR (April)'!AR123</f>
        <v>0</v>
      </c>
      <c r="G27" s="9">
        <f t="shared" si="0"/>
        <v>0</v>
      </c>
      <c r="H27" s="8">
        <f>'[1]DPR (April)'!AS123</f>
        <v>4257.7110000000002</v>
      </c>
      <c r="I27" s="9">
        <f>H27/'[1]DPR (April)'!E123</f>
        <v>0.34607939720549147</v>
      </c>
      <c r="J27" s="5">
        <v>0</v>
      </c>
      <c r="K27" s="8">
        <v>465</v>
      </c>
      <c r="L27" s="26"/>
      <c r="M27" s="19"/>
      <c r="N27" s="26"/>
      <c r="O27" s="19"/>
    </row>
    <row r="28" spans="1:20" s="4" customFormat="1" ht="31.5" hidden="1" customHeight="1" x14ac:dyDescent="0.25">
      <c r="A28" s="5" t="str">
        <f>[1]DPR!C135</f>
        <v>9003b</v>
      </c>
      <c r="B28" s="6" t="str">
        <f>[1]DPR!D135</f>
        <v>BOLERO, SCORPIO, ERTIGA, MARAZZO or similar</v>
      </c>
      <c r="C28" s="6" t="s">
        <v>57</v>
      </c>
      <c r="D28" s="7">
        <v>0</v>
      </c>
      <c r="E28" s="8">
        <f>'[1]DPR (April)'!AQ139</f>
        <v>0</v>
      </c>
      <c r="F28" s="8">
        <f>'[1]DPR (April)'!AR139</f>
        <v>0</v>
      </c>
      <c r="G28" s="9">
        <f t="shared" si="0"/>
        <v>0</v>
      </c>
      <c r="H28" s="8">
        <f>'[1]DPR (April)'!AS139</f>
        <v>65.209000000000003</v>
      </c>
      <c r="I28" s="9">
        <f>H28/'[1]DPR (April)'!E139</f>
        <v>0.65209000000000006</v>
      </c>
      <c r="J28" s="5">
        <v>0</v>
      </c>
      <c r="K28" s="8">
        <v>3</v>
      </c>
      <c r="L28" s="12"/>
      <c r="M28" s="4">
        <f>5.88*3</f>
        <v>17.64</v>
      </c>
      <c r="O28" s="19"/>
    </row>
    <row r="29" spans="1:20" s="4" customFormat="1" ht="20.25" customHeight="1" x14ac:dyDescent="0.25">
      <c r="A29" s="82" t="s">
        <v>58</v>
      </c>
      <c r="B29" s="83"/>
      <c r="C29" s="84"/>
      <c r="D29" s="27">
        <f>D19/25</f>
        <v>1</v>
      </c>
      <c r="E29" s="27">
        <f>E19/25</f>
        <v>0</v>
      </c>
      <c r="F29" s="27">
        <f>F19/25</f>
        <v>1</v>
      </c>
      <c r="G29" s="27"/>
      <c r="H29" s="27">
        <f>H19/25</f>
        <v>314.02</v>
      </c>
      <c r="I29" s="27"/>
      <c r="J29" s="27">
        <f>J19/25</f>
        <v>1</v>
      </c>
      <c r="K29" s="27">
        <f>K19/25</f>
        <v>33</v>
      </c>
      <c r="L29" s="28"/>
      <c r="M29" s="29"/>
    </row>
    <row r="30" spans="1:20" s="4" customFormat="1" ht="8.25" customHeight="1" x14ac:dyDescent="0.25">
      <c r="A30" s="30"/>
      <c r="B30" s="30"/>
      <c r="C30" s="30"/>
      <c r="D30" s="30"/>
      <c r="E30" s="30"/>
      <c r="F30" s="30"/>
      <c r="G30" s="30"/>
      <c r="H30" s="30"/>
      <c r="I30" s="30"/>
      <c r="J30" s="30"/>
      <c r="K30" s="30"/>
      <c r="L30" s="31"/>
      <c r="N30" s="19">
        <f>H18-H19</f>
        <v>46</v>
      </c>
      <c r="P30" s="4">
        <f>75+21</f>
        <v>96</v>
      </c>
    </row>
    <row r="31" spans="1:20" s="34" customFormat="1" ht="18.75" customHeight="1" x14ac:dyDescent="0.25">
      <c r="A31" s="71" t="s">
        <v>59</v>
      </c>
      <c r="B31" s="71"/>
      <c r="C31" s="78">
        <f>'[1]DPR (April)'!L174</f>
        <v>108096438.29778081</v>
      </c>
      <c r="D31" s="79"/>
      <c r="E31" s="32"/>
      <c r="F31" s="33"/>
      <c r="G31" s="33"/>
      <c r="H31" s="33"/>
      <c r="I31" s="33"/>
      <c r="J31" s="33"/>
      <c r="K31" s="33"/>
      <c r="L31" s="33"/>
      <c r="M31" s="34">
        <f>H18/25</f>
        <v>315.86</v>
      </c>
      <c r="N31" s="35"/>
      <c r="P31" s="36"/>
    </row>
    <row r="32" spans="1:20" s="34" customFormat="1" ht="18.75" customHeight="1" x14ac:dyDescent="0.25">
      <c r="A32" s="71" t="s">
        <v>60</v>
      </c>
      <c r="B32" s="71"/>
      <c r="C32" s="85">
        <f>'[1]Work Plan April'!O169*100000</f>
        <v>1543028.2812000001</v>
      </c>
      <c r="D32" s="86"/>
      <c r="E32" s="32"/>
      <c r="F32" s="33"/>
      <c r="G32" s="33"/>
      <c r="H32" s="33"/>
      <c r="I32" s="33"/>
      <c r="J32" s="33"/>
      <c r="K32" s="33"/>
      <c r="L32" s="33"/>
      <c r="P32" s="36"/>
    </row>
    <row r="33" spans="1:18" s="34" customFormat="1" ht="18.75" customHeight="1" x14ac:dyDescent="0.25">
      <c r="A33" s="71" t="s">
        <v>61</v>
      </c>
      <c r="B33" s="71"/>
      <c r="C33" s="78">
        <f>'[1]DPR (April)'!P174*100000</f>
        <v>1369192.5915040001</v>
      </c>
      <c r="D33" s="79"/>
      <c r="E33" s="37"/>
      <c r="F33" s="33"/>
      <c r="G33" s="33"/>
      <c r="H33" s="33"/>
      <c r="I33" s="33"/>
      <c r="J33" s="33"/>
      <c r="K33" s="33"/>
      <c r="L33" s="33"/>
      <c r="N33" s="34">
        <f>F24/14</f>
        <v>1.0714285714285714</v>
      </c>
    </row>
    <row r="34" spans="1:18" s="34" customFormat="1" ht="18.75" customHeight="1" x14ac:dyDescent="0.25">
      <c r="A34" s="71" t="s">
        <v>62</v>
      </c>
      <c r="B34" s="71"/>
      <c r="C34" s="78">
        <f>'[1]DPR (April)'!AR174</f>
        <v>4008740.7671520002</v>
      </c>
      <c r="D34" s="79"/>
      <c r="E34" s="37"/>
      <c r="F34" s="33"/>
      <c r="G34" s="33"/>
      <c r="H34" s="33"/>
      <c r="I34" s="33"/>
      <c r="J34" s="33"/>
      <c r="K34" s="33"/>
      <c r="L34" s="33"/>
      <c r="P34" s="34">
        <f>75+21</f>
        <v>96</v>
      </c>
    </row>
    <row r="35" spans="1:18" s="34" customFormat="1" ht="18.75" customHeight="1" x14ac:dyDescent="0.25">
      <c r="A35" s="71" t="s">
        <v>63</v>
      </c>
      <c r="B35" s="71"/>
      <c r="C35" s="78">
        <f>'[1]DPR (April)'!J174+'[1]DPR (April)'!AT175</f>
        <v>652819060.13779962</v>
      </c>
      <c r="D35" s="79"/>
      <c r="E35" s="37"/>
      <c r="F35" s="33"/>
      <c r="G35" s="33"/>
      <c r="H35" s="33"/>
      <c r="I35" s="33"/>
      <c r="J35" s="33"/>
      <c r="K35" s="33"/>
      <c r="L35" s="33"/>
    </row>
    <row r="36" spans="1:18" s="34" customFormat="1" ht="18.75" customHeight="1" x14ac:dyDescent="0.25">
      <c r="A36" s="71" t="s">
        <v>64</v>
      </c>
      <c r="B36" s="71"/>
      <c r="C36" s="72">
        <f>C35/'[1]DPR (April)'!H174</f>
        <v>0.17333430877273684</v>
      </c>
      <c r="D36" s="73"/>
      <c r="E36" s="37"/>
      <c r="F36" s="33"/>
      <c r="G36" s="33"/>
      <c r="H36" s="33"/>
      <c r="I36" s="33"/>
      <c r="J36" s="33"/>
      <c r="K36" s="33"/>
      <c r="L36" s="33"/>
      <c r="N36" s="34">
        <f>79+116+39</f>
        <v>234</v>
      </c>
    </row>
    <row r="37" spans="1:18" s="34" customFormat="1" ht="13.5" customHeight="1" x14ac:dyDescent="0.25">
      <c r="A37" s="38"/>
      <c r="B37" s="38"/>
      <c r="C37" s="38"/>
      <c r="D37" s="38"/>
      <c r="E37" s="37"/>
      <c r="F37" s="39"/>
      <c r="G37" s="39"/>
      <c r="H37" s="39"/>
      <c r="I37" s="39"/>
      <c r="J37" s="39"/>
      <c r="K37" s="39"/>
      <c r="L37" s="39"/>
      <c r="N37" s="34">
        <f>5+9+10+15+30+22+28+39+36+26+13</f>
        <v>233</v>
      </c>
      <c r="P37" s="34">
        <f>C34/C31</f>
        <v>3.7084855248503579E-2</v>
      </c>
    </row>
    <row r="38" spans="1:18" s="34" customFormat="1" ht="18" customHeight="1" x14ac:dyDescent="0.25">
      <c r="A38" s="74" t="s">
        <v>65</v>
      </c>
      <c r="B38" s="75"/>
      <c r="C38" s="75"/>
      <c r="D38" s="75"/>
      <c r="E38" s="37"/>
      <c r="F38" s="39"/>
      <c r="G38" s="39"/>
      <c r="H38" s="39"/>
      <c r="I38" s="39"/>
      <c r="J38" s="39"/>
      <c r="K38" s="39"/>
      <c r="L38" s="39"/>
    </row>
    <row r="39" spans="1:18" s="34" customFormat="1" ht="18.75" x14ac:dyDescent="0.25">
      <c r="A39" s="40" t="s">
        <v>66</v>
      </c>
      <c r="B39" s="40" t="s">
        <v>67</v>
      </c>
      <c r="C39" s="76" t="s">
        <v>68</v>
      </c>
      <c r="D39" s="77"/>
      <c r="E39" s="37"/>
      <c r="F39" s="39"/>
      <c r="G39" s="39"/>
      <c r="H39" s="39"/>
      <c r="I39" s="39"/>
      <c r="J39" s="39"/>
      <c r="K39" s="39"/>
      <c r="L39" s="39"/>
    </row>
    <row r="40" spans="1:18" s="34" customFormat="1" ht="17.25" customHeight="1" x14ac:dyDescent="0.25">
      <c r="A40" s="41">
        <v>1</v>
      </c>
      <c r="B40" s="42" t="s">
        <v>69</v>
      </c>
      <c r="C40" s="67">
        <f>27+15+1</f>
        <v>43</v>
      </c>
      <c r="D40" s="68"/>
      <c r="E40" s="37"/>
      <c r="F40" s="39"/>
      <c r="G40" s="39"/>
      <c r="H40" s="39"/>
      <c r="I40" s="39"/>
      <c r="J40" s="39"/>
      <c r="K40" s="39"/>
      <c r="L40" s="39"/>
      <c r="O40" s="34">
        <f>1+7+9+11+7</f>
        <v>35</v>
      </c>
    </row>
    <row r="41" spans="1:18" s="34" customFormat="1" ht="17.25" customHeight="1" x14ac:dyDescent="0.25">
      <c r="A41" s="41">
        <v>2</v>
      </c>
      <c r="B41" s="42" t="s">
        <v>70</v>
      </c>
      <c r="C41" s="67">
        <v>6</v>
      </c>
      <c r="D41" s="68"/>
      <c r="E41" s="37"/>
      <c r="F41" s="39"/>
      <c r="G41" s="39"/>
      <c r="H41" s="39"/>
      <c r="I41" s="39"/>
      <c r="J41" s="39"/>
      <c r="K41" s="39"/>
      <c r="L41" s="39"/>
    </row>
    <row r="42" spans="1:18" s="34" customFormat="1" ht="17.25" customHeight="1" x14ac:dyDescent="0.25">
      <c r="A42" s="41">
        <v>3</v>
      </c>
      <c r="B42" s="42" t="s">
        <v>71</v>
      </c>
      <c r="C42" s="67">
        <v>2</v>
      </c>
      <c r="D42" s="68"/>
      <c r="E42" s="37"/>
      <c r="F42" s="39"/>
      <c r="G42" s="39"/>
      <c r="H42" s="39"/>
      <c r="I42" s="39"/>
      <c r="J42" s="39"/>
      <c r="K42" s="39"/>
      <c r="L42" s="39"/>
      <c r="N42" s="34">
        <f>6+8+7+2+9</f>
        <v>32</v>
      </c>
    </row>
    <row r="43" spans="1:18" s="34" customFormat="1" ht="17.25" customHeight="1" x14ac:dyDescent="0.25">
      <c r="A43" s="41">
        <v>4</v>
      </c>
      <c r="B43" s="42" t="s">
        <v>72</v>
      </c>
      <c r="C43" s="67">
        <v>21</v>
      </c>
      <c r="D43" s="68"/>
      <c r="E43" s="37"/>
      <c r="F43" s="39"/>
      <c r="G43" s="39"/>
      <c r="H43" s="39"/>
      <c r="I43" s="39"/>
      <c r="J43" s="39"/>
      <c r="K43" s="39"/>
      <c r="L43" s="39"/>
    </row>
    <row r="44" spans="1:18" s="34" customFormat="1" ht="25.9" customHeight="1" x14ac:dyDescent="0.25">
      <c r="A44" s="69" t="s">
        <v>73</v>
      </c>
      <c r="B44" s="70"/>
      <c r="C44" s="70"/>
      <c r="D44" s="70"/>
      <c r="E44" s="70"/>
      <c r="F44" s="70"/>
      <c r="G44" s="70"/>
      <c r="H44" s="70"/>
      <c r="I44" s="70"/>
      <c r="J44" s="70"/>
      <c r="K44" s="70"/>
      <c r="L44" s="70"/>
    </row>
    <row r="45" spans="1:18" s="34" customFormat="1" ht="249.75" customHeight="1" x14ac:dyDescent="0.25">
      <c r="A45" s="43"/>
      <c r="B45" s="39"/>
      <c r="C45" s="39"/>
      <c r="D45" s="39"/>
      <c r="E45" s="39"/>
      <c r="F45" s="39"/>
      <c r="G45" s="39"/>
      <c r="H45" s="39"/>
      <c r="I45" s="39"/>
      <c r="J45" s="39"/>
      <c r="K45" s="39"/>
      <c r="L45" s="39"/>
      <c r="N45" s="34">
        <f>60+17+10+10+12</f>
        <v>109</v>
      </c>
      <c r="P45" s="34">
        <f>15+6+8+11+20+2+13</f>
        <v>75</v>
      </c>
      <c r="Q45" s="34">
        <f>65000*1.15</f>
        <v>74750</v>
      </c>
      <c r="R45" s="34">
        <f>Q45*1.1</f>
        <v>82225</v>
      </c>
    </row>
    <row r="46" spans="1:18" s="4" customFormat="1" ht="203.25" customHeight="1" x14ac:dyDescent="0.25">
      <c r="A46" s="44"/>
      <c r="B46" s="44"/>
      <c r="C46" s="44"/>
      <c r="D46" s="44"/>
      <c r="E46" s="44"/>
      <c r="F46" s="44"/>
      <c r="G46" s="44"/>
      <c r="H46" s="44"/>
      <c r="I46" s="44"/>
      <c r="J46" s="44"/>
      <c r="K46" s="44"/>
      <c r="N46" s="45">
        <f>1+1+2+7+9</f>
        <v>20</v>
      </c>
      <c r="O46" s="4">
        <f>12+12+9+12+8+12+9+1</f>
        <v>75</v>
      </c>
      <c r="P46" s="4">
        <f>9+7+4+1+1</f>
        <v>22</v>
      </c>
      <c r="Q46" s="4">
        <f>75+23</f>
        <v>98</v>
      </c>
    </row>
    <row r="47" spans="1:18" s="4" customFormat="1" ht="229.9" customHeight="1" x14ac:dyDescent="0.25">
      <c r="A47" s="44"/>
      <c r="B47" s="44"/>
      <c r="C47" s="44"/>
      <c r="D47" s="44"/>
      <c r="E47" s="44"/>
      <c r="F47" s="44"/>
      <c r="G47" s="44"/>
      <c r="H47" s="44"/>
      <c r="I47" s="44"/>
      <c r="J47" s="44"/>
      <c r="K47" s="44"/>
      <c r="N47" s="45"/>
    </row>
    <row r="48" spans="1:18" ht="12" customHeight="1" x14ac:dyDescent="0.25">
      <c r="A48" s="46"/>
      <c r="C48" s="47" t="s">
        <v>74</v>
      </c>
      <c r="K48" s="47" t="s">
        <v>75</v>
      </c>
      <c r="P48">
        <f>24+75</f>
        <v>99</v>
      </c>
    </row>
    <row r="49" spans="2:18" s="49" customFormat="1" ht="48" customHeight="1" x14ac:dyDescent="0.25">
      <c r="B49" s="48" t="s">
        <v>76</v>
      </c>
      <c r="C49" s="48" t="s">
        <v>77</v>
      </c>
      <c r="D49" s="48" t="s">
        <v>78</v>
      </c>
      <c r="E49" s="48" t="s">
        <v>79</v>
      </c>
      <c r="H49" s="48" t="s">
        <v>76</v>
      </c>
      <c r="I49" s="48"/>
      <c r="J49" s="48" t="s">
        <v>77</v>
      </c>
      <c r="K49" s="48" t="s">
        <v>78</v>
      </c>
      <c r="L49" s="48" t="s">
        <v>79</v>
      </c>
      <c r="M49"/>
      <c r="N49"/>
      <c r="O49"/>
      <c r="P49"/>
      <c r="Q49"/>
      <c r="R49"/>
    </row>
    <row r="50" spans="2:18" s="49" customFormat="1" ht="28.9" customHeight="1" x14ac:dyDescent="0.25">
      <c r="B50" s="50" t="s">
        <v>80</v>
      </c>
      <c r="C50" s="51" t="s">
        <v>81</v>
      </c>
      <c r="D50" s="52">
        <v>12</v>
      </c>
      <c r="E50" s="52">
        <v>12</v>
      </c>
      <c r="H50" s="50" t="s">
        <v>82</v>
      </c>
      <c r="I50" s="50"/>
      <c r="J50" s="50" t="s">
        <v>81</v>
      </c>
      <c r="K50" s="52">
        <v>20</v>
      </c>
      <c r="L50" s="53">
        <v>12</v>
      </c>
      <c r="M50" s="18">
        <f>K50-L50</f>
        <v>8</v>
      </c>
      <c r="N50"/>
      <c r="O50"/>
      <c r="P50"/>
      <c r="Q50"/>
      <c r="R50"/>
    </row>
    <row r="51" spans="2:18" s="49" customFormat="1" ht="28.9" customHeight="1" x14ac:dyDescent="0.25">
      <c r="B51" s="50" t="s">
        <v>83</v>
      </c>
      <c r="C51" s="51" t="s">
        <v>81</v>
      </c>
      <c r="D51" s="52">
        <v>12</v>
      </c>
      <c r="E51" s="52">
        <v>12</v>
      </c>
      <c r="H51" s="50" t="s">
        <v>84</v>
      </c>
      <c r="I51" s="50"/>
      <c r="J51" s="50" t="s">
        <v>81</v>
      </c>
      <c r="K51" s="52">
        <v>20</v>
      </c>
      <c r="L51" s="53">
        <v>12</v>
      </c>
      <c r="M51" s="18">
        <f t="shared" ref="M51:M57" si="1">K51-L51</f>
        <v>8</v>
      </c>
      <c r="N51">
        <f>15.3*10.8*2.25</f>
        <v>371.79</v>
      </c>
      <c r="O51"/>
      <c r="P51"/>
      <c r="Q51"/>
      <c r="R51"/>
    </row>
    <row r="52" spans="2:18" s="49" customFormat="1" ht="28.9" customHeight="1" x14ac:dyDescent="0.25">
      <c r="B52" s="50" t="s">
        <v>85</v>
      </c>
      <c r="C52" s="51" t="s">
        <v>81</v>
      </c>
      <c r="D52" s="52">
        <v>9</v>
      </c>
      <c r="E52" s="52">
        <v>9</v>
      </c>
      <c r="H52" s="50" t="s">
        <v>86</v>
      </c>
      <c r="I52" s="50"/>
      <c r="J52" s="50" t="s">
        <v>81</v>
      </c>
      <c r="K52" s="52">
        <v>20</v>
      </c>
      <c r="L52" s="53"/>
      <c r="M52" s="18">
        <f t="shared" si="1"/>
        <v>20</v>
      </c>
      <c r="N52"/>
      <c r="O52">
        <f>21+75</f>
        <v>96</v>
      </c>
      <c r="P52"/>
      <c r="Q52"/>
      <c r="R52"/>
    </row>
    <row r="53" spans="2:18" ht="28.9" customHeight="1" x14ac:dyDescent="0.25">
      <c r="B53" s="50" t="s">
        <v>87</v>
      </c>
      <c r="C53" s="51" t="s">
        <v>81</v>
      </c>
      <c r="D53" s="52">
        <v>12</v>
      </c>
      <c r="E53" s="52">
        <v>12</v>
      </c>
      <c r="F53" s="49"/>
      <c r="G53" s="49"/>
      <c r="H53" s="50" t="s">
        <v>88</v>
      </c>
      <c r="I53" s="50"/>
      <c r="J53" s="50" t="s">
        <v>81</v>
      </c>
      <c r="K53" s="52">
        <v>25</v>
      </c>
      <c r="L53" s="53">
        <v>12</v>
      </c>
      <c r="M53" s="18">
        <f t="shared" si="1"/>
        <v>13</v>
      </c>
    </row>
    <row r="54" spans="2:18" ht="28.9" customHeight="1" x14ac:dyDescent="0.25">
      <c r="B54" s="50" t="s">
        <v>89</v>
      </c>
      <c r="C54" s="51" t="s">
        <v>81</v>
      </c>
      <c r="D54" s="52">
        <v>12</v>
      </c>
      <c r="E54" s="52">
        <v>12</v>
      </c>
      <c r="F54" s="49"/>
      <c r="G54" s="49"/>
      <c r="H54" s="50" t="s">
        <v>90</v>
      </c>
      <c r="I54" s="50"/>
      <c r="J54" s="50" t="s">
        <v>81</v>
      </c>
      <c r="K54" s="52">
        <v>20</v>
      </c>
      <c r="L54" s="53">
        <v>20</v>
      </c>
      <c r="M54" s="18">
        <f t="shared" si="1"/>
        <v>0</v>
      </c>
    </row>
    <row r="55" spans="2:18" ht="28.9" customHeight="1" x14ac:dyDescent="0.25">
      <c r="B55" s="50" t="s">
        <v>91</v>
      </c>
      <c r="C55" s="51" t="s">
        <v>81</v>
      </c>
      <c r="D55" s="52">
        <v>12</v>
      </c>
      <c r="E55" s="52">
        <v>12</v>
      </c>
      <c r="F55" s="49"/>
      <c r="G55" s="49"/>
      <c r="H55" s="50" t="s">
        <v>92</v>
      </c>
      <c r="I55" s="50"/>
      <c r="J55" s="50" t="s">
        <v>81</v>
      </c>
      <c r="K55" s="52">
        <v>20</v>
      </c>
      <c r="L55" s="53">
        <v>20</v>
      </c>
      <c r="M55" s="18">
        <f t="shared" si="1"/>
        <v>0</v>
      </c>
    </row>
    <row r="56" spans="2:18" s="49" customFormat="1" ht="28.9" customHeight="1" x14ac:dyDescent="0.25">
      <c r="B56" s="50" t="s">
        <v>93</v>
      </c>
      <c r="C56" s="51" t="s">
        <v>81</v>
      </c>
      <c r="D56" s="52">
        <v>9</v>
      </c>
      <c r="E56" s="52">
        <v>9</v>
      </c>
      <c r="H56" s="50" t="s">
        <v>94</v>
      </c>
      <c r="I56" s="50"/>
      <c r="J56" s="50" t="s">
        <v>81</v>
      </c>
      <c r="K56" s="52">
        <v>20</v>
      </c>
      <c r="L56" s="53">
        <v>20</v>
      </c>
      <c r="M56" s="18">
        <f t="shared" si="1"/>
        <v>0</v>
      </c>
      <c r="N56"/>
      <c r="O56"/>
      <c r="P56"/>
      <c r="Q56"/>
      <c r="R56"/>
    </row>
    <row r="57" spans="2:18" s="49" customFormat="1" ht="22.5" customHeight="1" x14ac:dyDescent="0.25">
      <c r="D57" s="54">
        <f>SUM(D50:D56)</f>
        <v>78</v>
      </c>
      <c r="E57" s="54">
        <f>SUM(E50:E56)</f>
        <v>78</v>
      </c>
      <c r="H57" s="50" t="s">
        <v>95</v>
      </c>
      <c r="I57" s="50"/>
      <c r="J57" s="50" t="s">
        <v>81</v>
      </c>
      <c r="K57" s="52">
        <v>20</v>
      </c>
      <c r="L57" s="53">
        <v>19</v>
      </c>
      <c r="M57" s="18">
        <f t="shared" si="1"/>
        <v>1</v>
      </c>
      <c r="N57"/>
      <c r="O57"/>
      <c r="P57"/>
      <c r="Q57"/>
      <c r="R57"/>
    </row>
    <row r="58" spans="2:18" s="49" customFormat="1" ht="17.25" customHeight="1" x14ac:dyDescent="0.25">
      <c r="H58"/>
      <c r="I58"/>
      <c r="J58"/>
      <c r="K58" s="54">
        <f>SUM(K50:K57)</f>
        <v>165</v>
      </c>
      <c r="L58" s="54">
        <f>SUM(L50:L57)</f>
        <v>115</v>
      </c>
      <c r="M58" s="18"/>
      <c r="N58" s="18"/>
      <c r="O58"/>
      <c r="P58"/>
      <c r="Q58"/>
      <c r="R58">
        <f>75+15</f>
        <v>90</v>
      </c>
    </row>
    <row r="59" spans="2:18" x14ac:dyDescent="0.25">
      <c r="C59" s="47" t="s">
        <v>96</v>
      </c>
      <c r="K59" s="55" t="s">
        <v>97</v>
      </c>
      <c r="P59">
        <f>24+75</f>
        <v>99</v>
      </c>
      <c r="R59">
        <f>R58+9</f>
        <v>99</v>
      </c>
    </row>
    <row r="60" spans="2:18" ht="45" x14ac:dyDescent="0.25">
      <c r="B60" s="56" t="s">
        <v>76</v>
      </c>
      <c r="C60" s="56" t="s">
        <v>77</v>
      </c>
      <c r="D60" s="48" t="s">
        <v>98</v>
      </c>
      <c r="E60" s="56" t="s">
        <v>99</v>
      </c>
      <c r="H60" s="56" t="s">
        <v>76</v>
      </c>
      <c r="I60" s="56"/>
      <c r="J60" s="56" t="s">
        <v>77</v>
      </c>
      <c r="K60" s="56" t="s">
        <v>78</v>
      </c>
      <c r="L60" s="56" t="s">
        <v>79</v>
      </c>
      <c r="M60" s="57"/>
      <c r="N60" s="18">
        <f>L58+E57+L76+1+1</f>
        <v>297</v>
      </c>
    </row>
    <row r="61" spans="2:18" ht="30" x14ac:dyDescent="0.25">
      <c r="B61" s="50" t="s">
        <v>100</v>
      </c>
      <c r="C61" s="51" t="s">
        <v>101</v>
      </c>
      <c r="D61" s="56">
        <v>1</v>
      </c>
      <c r="E61" s="56"/>
      <c r="F61" s="58"/>
      <c r="H61" s="59" t="s">
        <v>102</v>
      </c>
      <c r="I61" s="50"/>
      <c r="J61" s="50" t="s">
        <v>81</v>
      </c>
      <c r="K61" s="56">
        <v>1</v>
      </c>
      <c r="L61" s="60">
        <v>1</v>
      </c>
      <c r="M61">
        <f>K61-L61</f>
        <v>0</v>
      </c>
    </row>
    <row r="62" spans="2:18" ht="25.15" customHeight="1" x14ac:dyDescent="0.25">
      <c r="B62" s="50" t="s">
        <v>103</v>
      </c>
      <c r="C62" s="51" t="s">
        <v>101</v>
      </c>
      <c r="D62" s="56">
        <v>8</v>
      </c>
      <c r="E62" s="56"/>
      <c r="F62" s="58"/>
      <c r="H62" s="50" t="s">
        <v>104</v>
      </c>
      <c r="I62" s="50"/>
      <c r="J62" s="50" t="s">
        <v>81</v>
      </c>
      <c r="K62" s="52">
        <v>15</v>
      </c>
      <c r="L62" s="61">
        <v>15</v>
      </c>
      <c r="M62">
        <f t="shared" ref="M62:M63" si="2">K62-L62</f>
        <v>0</v>
      </c>
    </row>
    <row r="63" spans="2:18" ht="25.15" customHeight="1" x14ac:dyDescent="0.25">
      <c r="B63" s="50" t="s">
        <v>105</v>
      </c>
      <c r="C63" s="51" t="s">
        <v>101</v>
      </c>
      <c r="D63" s="56">
        <v>12</v>
      </c>
      <c r="E63" s="56"/>
      <c r="F63" s="58"/>
      <c r="H63" s="50" t="s">
        <v>106</v>
      </c>
      <c r="I63" s="50"/>
      <c r="J63" s="50" t="s">
        <v>81</v>
      </c>
      <c r="K63" s="52">
        <v>9</v>
      </c>
      <c r="L63" s="61">
        <v>9</v>
      </c>
      <c r="M63">
        <f t="shared" si="2"/>
        <v>0</v>
      </c>
    </row>
    <row r="64" spans="2:18" ht="25.15" customHeight="1" x14ac:dyDescent="0.25">
      <c r="B64" s="50" t="s">
        <v>107</v>
      </c>
      <c r="C64" s="51" t="s">
        <v>101</v>
      </c>
      <c r="D64" s="56">
        <v>12</v>
      </c>
      <c r="E64" s="56">
        <v>1</v>
      </c>
      <c r="F64" s="58"/>
      <c r="H64" s="50" t="s">
        <v>108</v>
      </c>
      <c r="I64" s="50"/>
      <c r="J64" s="50" t="s">
        <v>81</v>
      </c>
      <c r="K64" s="52">
        <v>9</v>
      </c>
      <c r="L64" s="62">
        <v>9</v>
      </c>
      <c r="M64">
        <f>K66-L66</f>
        <v>1</v>
      </c>
    </row>
    <row r="65" spans="1:13" ht="25.15" customHeight="1" x14ac:dyDescent="0.25">
      <c r="B65" s="50" t="s">
        <v>109</v>
      </c>
      <c r="C65" s="51" t="s">
        <v>110</v>
      </c>
      <c r="D65" s="56">
        <v>3.67</v>
      </c>
      <c r="E65" s="56"/>
      <c r="F65" s="58">
        <v>9</v>
      </c>
      <c r="H65" s="50" t="s">
        <v>111</v>
      </c>
      <c r="I65" s="50"/>
      <c r="J65" s="50" t="s">
        <v>81</v>
      </c>
      <c r="K65" s="52">
        <v>9</v>
      </c>
      <c r="L65" s="61">
        <v>9</v>
      </c>
      <c r="M65">
        <f>K67-L67</f>
        <v>0</v>
      </c>
    </row>
    <row r="66" spans="1:13" ht="25.15" customHeight="1" x14ac:dyDescent="0.25">
      <c r="B66" s="50" t="s">
        <v>112</v>
      </c>
      <c r="C66" s="51" t="s">
        <v>110</v>
      </c>
      <c r="D66" s="56">
        <v>3.67</v>
      </c>
      <c r="E66" s="56"/>
      <c r="F66" s="58"/>
      <c r="H66" s="50" t="s">
        <v>113</v>
      </c>
      <c r="I66" s="50"/>
      <c r="J66" s="50" t="s">
        <v>81</v>
      </c>
      <c r="K66" s="52">
        <v>9</v>
      </c>
      <c r="L66" s="52">
        <v>8</v>
      </c>
    </row>
    <row r="67" spans="1:13" ht="25.15" customHeight="1" x14ac:dyDescent="0.25">
      <c r="B67" s="50" t="s">
        <v>114</v>
      </c>
      <c r="C67" s="51" t="s">
        <v>110</v>
      </c>
      <c r="D67" s="56">
        <v>1.6970000000000001</v>
      </c>
      <c r="E67" s="56"/>
      <c r="F67" s="58"/>
      <c r="H67" s="50" t="s">
        <v>115</v>
      </c>
      <c r="I67" s="50"/>
      <c r="J67" s="50" t="s">
        <v>81</v>
      </c>
      <c r="K67" s="52">
        <v>9</v>
      </c>
      <c r="L67" s="61">
        <v>9</v>
      </c>
    </row>
    <row r="68" spans="1:13" ht="25.15" customHeight="1" x14ac:dyDescent="0.25">
      <c r="B68" s="50" t="s">
        <v>116</v>
      </c>
      <c r="C68" s="51" t="s">
        <v>110</v>
      </c>
      <c r="D68" s="56">
        <v>5.6369999999999996</v>
      </c>
      <c r="E68" s="56"/>
      <c r="F68" s="58"/>
      <c r="H68" s="50" t="s">
        <v>117</v>
      </c>
      <c r="I68" s="50"/>
      <c r="J68" s="50" t="s">
        <v>81</v>
      </c>
      <c r="K68" s="52">
        <v>9</v>
      </c>
      <c r="L68" s="52">
        <v>9</v>
      </c>
    </row>
    <row r="69" spans="1:13" ht="25.15" customHeight="1" x14ac:dyDescent="0.25">
      <c r="B69" s="50" t="s">
        <v>118</v>
      </c>
      <c r="C69" s="51" t="s">
        <v>110</v>
      </c>
      <c r="D69" s="56">
        <v>12</v>
      </c>
      <c r="E69" s="56"/>
      <c r="F69" s="58"/>
      <c r="H69" s="50" t="s">
        <v>119</v>
      </c>
      <c r="I69" s="50"/>
      <c r="J69" s="50" t="s">
        <v>81</v>
      </c>
      <c r="K69" s="52">
        <v>9</v>
      </c>
      <c r="L69" s="52"/>
      <c r="M69">
        <f t="shared" ref="M69:M76" si="3">K68-L68</f>
        <v>0</v>
      </c>
    </row>
    <row r="70" spans="1:13" ht="25.15" customHeight="1" x14ac:dyDescent="0.25">
      <c r="F70" s="58"/>
      <c r="H70" s="50" t="s">
        <v>120</v>
      </c>
      <c r="I70" s="50"/>
      <c r="J70" s="50" t="s">
        <v>81</v>
      </c>
      <c r="K70" s="52">
        <v>9</v>
      </c>
      <c r="L70" s="52">
        <v>9</v>
      </c>
      <c r="M70">
        <f t="shared" si="3"/>
        <v>9</v>
      </c>
    </row>
    <row r="71" spans="1:13" ht="25.15" customHeight="1" x14ac:dyDescent="0.25">
      <c r="F71" s="58"/>
      <c r="H71" s="50" t="s">
        <v>121</v>
      </c>
      <c r="I71" s="50"/>
      <c r="J71" s="50" t="s">
        <v>81</v>
      </c>
      <c r="K71" s="52">
        <v>9</v>
      </c>
      <c r="L71" s="52">
        <v>9</v>
      </c>
      <c r="M71">
        <f t="shared" si="3"/>
        <v>0</v>
      </c>
    </row>
    <row r="72" spans="1:13" ht="25.15" customHeight="1" x14ac:dyDescent="0.25">
      <c r="F72" s="58"/>
      <c r="H72" s="50" t="s">
        <v>122</v>
      </c>
      <c r="I72" s="50"/>
      <c r="J72" s="50" t="s">
        <v>81</v>
      </c>
      <c r="K72" s="52">
        <v>9</v>
      </c>
      <c r="L72" s="52"/>
      <c r="M72">
        <f t="shared" si="3"/>
        <v>0</v>
      </c>
    </row>
    <row r="73" spans="1:13" ht="25.15" customHeight="1" x14ac:dyDescent="0.25">
      <c r="H73" s="50" t="s">
        <v>123</v>
      </c>
      <c r="I73" s="50"/>
      <c r="J73" s="50" t="s">
        <v>81</v>
      </c>
      <c r="K73" s="52">
        <v>9</v>
      </c>
      <c r="L73" s="52">
        <v>6</v>
      </c>
      <c r="M73">
        <f t="shared" si="3"/>
        <v>9</v>
      </c>
    </row>
    <row r="74" spans="1:13" ht="25.15" customHeight="1" x14ac:dyDescent="0.25">
      <c r="H74" s="50" t="s">
        <v>124</v>
      </c>
      <c r="I74" s="50"/>
      <c r="J74" s="50" t="s">
        <v>81</v>
      </c>
      <c r="K74" s="52">
        <v>9</v>
      </c>
      <c r="L74" s="52">
        <v>9</v>
      </c>
      <c r="M74">
        <f t="shared" si="3"/>
        <v>3</v>
      </c>
    </row>
    <row r="75" spans="1:13" x14ac:dyDescent="0.25">
      <c r="D75" s="55" t="s">
        <v>125</v>
      </c>
      <c r="H75" s="50" t="s">
        <v>126</v>
      </c>
      <c r="I75" s="50"/>
      <c r="J75" s="50" t="s">
        <v>81</v>
      </c>
      <c r="K75" s="52">
        <v>12</v>
      </c>
      <c r="L75" s="52"/>
      <c r="M75">
        <f t="shared" si="3"/>
        <v>0</v>
      </c>
    </row>
    <row r="76" spans="1:13" ht="45" x14ac:dyDescent="0.25">
      <c r="A76" s="56"/>
      <c r="B76" s="56" t="s">
        <v>77</v>
      </c>
      <c r="C76" s="56" t="s">
        <v>78</v>
      </c>
      <c r="D76" s="56" t="s">
        <v>79</v>
      </c>
      <c r="H76" s="49"/>
      <c r="I76" s="49"/>
      <c r="J76" s="49"/>
      <c r="K76" s="54">
        <f>SUM(K61:K75)</f>
        <v>136</v>
      </c>
      <c r="L76" s="54">
        <f>SUM(L61:L75)</f>
        <v>102</v>
      </c>
      <c r="M76">
        <f t="shared" si="3"/>
        <v>12</v>
      </c>
    </row>
    <row r="77" spans="1:13" ht="30" x14ac:dyDescent="0.25">
      <c r="A77" s="59" t="s">
        <v>127</v>
      </c>
      <c r="B77" s="50" t="s">
        <v>81</v>
      </c>
      <c r="C77" s="56">
        <v>1</v>
      </c>
      <c r="D77" s="60">
        <v>1</v>
      </c>
      <c r="M77">
        <f>SUM(M61:M76)</f>
        <v>34</v>
      </c>
    </row>
    <row r="78" spans="1:13" x14ac:dyDescent="0.25">
      <c r="A78" s="50" t="s">
        <v>128</v>
      </c>
      <c r="B78" s="50" t="s">
        <v>81</v>
      </c>
      <c r="C78" s="52">
        <v>15</v>
      </c>
      <c r="D78" s="61">
        <v>15</v>
      </c>
    </row>
    <row r="79" spans="1:13" x14ac:dyDescent="0.25">
      <c r="A79" s="50" t="s">
        <v>129</v>
      </c>
      <c r="B79" s="50" t="s">
        <v>81</v>
      </c>
      <c r="C79" s="52">
        <v>12</v>
      </c>
      <c r="D79" s="61">
        <v>1</v>
      </c>
    </row>
    <row r="80" spans="1:13" x14ac:dyDescent="0.25">
      <c r="A80" s="50" t="s">
        <v>130</v>
      </c>
      <c r="B80" s="50" t="s">
        <v>81</v>
      </c>
      <c r="C80" s="52">
        <v>15</v>
      </c>
      <c r="D80" s="63"/>
    </row>
    <row r="84" spans="4:13" x14ac:dyDescent="0.25">
      <c r="D84" s="64"/>
      <c r="E84" s="64"/>
    </row>
    <row r="85" spans="4:13" x14ac:dyDescent="0.25">
      <c r="D85" s="65"/>
      <c r="E85" s="65"/>
      <c r="F85" s="65"/>
      <c r="G85" s="65"/>
      <c r="H85" s="65"/>
      <c r="L85" s="66"/>
    </row>
    <row r="86" spans="4:13" x14ac:dyDescent="0.25">
      <c r="L86" s="66"/>
      <c r="M86" s="18">
        <f>L58+E57+L76+2</f>
        <v>297</v>
      </c>
    </row>
  </sheetData>
  <mergeCells count="35">
    <mergeCell ref="A4:B4"/>
    <mergeCell ref="C4:L4"/>
    <mergeCell ref="A1:L1"/>
    <mergeCell ref="A2:B2"/>
    <mergeCell ref="C2:L2"/>
    <mergeCell ref="A3:B3"/>
    <mergeCell ref="C3:L3"/>
    <mergeCell ref="A32:B32"/>
    <mergeCell ref="C32:D32"/>
    <mergeCell ref="A5:B5"/>
    <mergeCell ref="C5:L5"/>
    <mergeCell ref="A6:B6"/>
    <mergeCell ref="C6:L6"/>
    <mergeCell ref="A7:B7"/>
    <mergeCell ref="C7:L7"/>
    <mergeCell ref="A8:B8"/>
    <mergeCell ref="C8:L8"/>
    <mergeCell ref="A29:C29"/>
    <mergeCell ref="A31:B31"/>
    <mergeCell ref="C31:D31"/>
    <mergeCell ref="A33:B33"/>
    <mergeCell ref="C33:D33"/>
    <mergeCell ref="A34:B34"/>
    <mergeCell ref="C34:D34"/>
    <mergeCell ref="A35:B35"/>
    <mergeCell ref="C35:D35"/>
    <mergeCell ref="C42:D42"/>
    <mergeCell ref="C43:D43"/>
    <mergeCell ref="A44:L44"/>
    <mergeCell ref="A36:B36"/>
    <mergeCell ref="C36:D36"/>
    <mergeCell ref="A38:D38"/>
    <mergeCell ref="C39:D39"/>
    <mergeCell ref="C40:D40"/>
    <mergeCell ref="C41:D41"/>
  </mergeCells>
  <pageMargins left="0.53" right="0.47" top="0.31496062992125984" bottom="0.19685039370078741" header="0.27559055118110237" footer="0.11811023622047245"/>
  <pageSetup scale="51" fitToHeight="10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vt:lpstr>
      <vt:lpstr>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Pratham Sidana</cp:lastModifiedBy>
  <dcterms:created xsi:type="dcterms:W3CDTF">2025-04-05T04:58:11Z</dcterms:created>
  <dcterms:modified xsi:type="dcterms:W3CDTF">2025-04-05T11:44:45Z</dcterms:modified>
</cp:coreProperties>
</file>