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RABELLA\Documents\"/>
    </mc:Choice>
  </mc:AlternateContent>
  <xr:revisionPtr revIDLastSave="0" documentId="13_ncr:1_{84F0C527-4189-402A-BD59-95AA2C113003}" xr6:coauthVersionLast="45" xr6:coauthVersionMax="45" xr10:uidLastSave="{00000000-0000-0000-0000-000000000000}"/>
  <bookViews>
    <workbookView xWindow="-120" yWindow="-120" windowWidth="20730" windowHeight="11160" activeTab="2" xr2:uid="{686CAB76-3F41-43BD-AB6F-22A257FEB91B}"/>
  </bookViews>
  <sheets>
    <sheet name="Data Set1 " sheetId="1" r:id="rId1"/>
    <sheet name="Data Set 2" sheetId="2" r:id="rId2"/>
    <sheet name="DashBoard" sheetId="3" r:id="rId3"/>
    <sheet name="Analysis 1" sheetId="4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" i="4" l="1"/>
  <c r="D36" i="4"/>
  <c r="D34" i="4"/>
  <c r="C34" i="4"/>
  <c r="C35" i="4"/>
  <c r="C36" i="4"/>
  <c r="B35" i="4"/>
  <c r="B36" i="4"/>
  <c r="B34" i="4"/>
  <c r="F26" i="4"/>
  <c r="F27" i="4"/>
  <c r="F28" i="4"/>
  <c r="F29" i="4"/>
  <c r="F25" i="4"/>
  <c r="A10" i="4"/>
  <c r="A11" i="4" s="1"/>
  <c r="D10" i="4"/>
  <c r="C10" i="4"/>
  <c r="D3" i="4"/>
  <c r="D4" i="4"/>
  <c r="D5" i="4"/>
  <c r="D2" i="4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H14" i="4" l="1"/>
  <c r="B31" i="4"/>
  <c r="B16" i="4"/>
  <c r="B14" i="4"/>
  <c r="A32" i="4"/>
  <c r="B15" i="4"/>
  <c r="B13" i="4"/>
  <c r="I509" i="1"/>
  <c r="I649" i="1"/>
  <c r="I647" i="1"/>
  <c r="I645" i="1"/>
  <c r="I643" i="1"/>
  <c r="I641" i="1"/>
  <c r="I639" i="1"/>
  <c r="I637" i="1"/>
  <c r="I635" i="1"/>
  <c r="I633" i="1"/>
  <c r="I631" i="1"/>
  <c r="I629" i="1"/>
  <c r="I627" i="1"/>
  <c r="I625" i="1"/>
  <c r="I623" i="1"/>
  <c r="I621" i="1"/>
  <c r="I619" i="1"/>
  <c r="I617" i="1"/>
  <c r="I615" i="1"/>
  <c r="I613" i="1"/>
  <c r="I611" i="1"/>
  <c r="I609" i="1"/>
  <c r="I607" i="1"/>
  <c r="I605" i="1"/>
  <c r="I603" i="1"/>
  <c r="I601" i="1"/>
  <c r="I599" i="1"/>
  <c r="I597" i="1"/>
  <c r="I595" i="1"/>
  <c r="I593" i="1"/>
  <c r="I591" i="1"/>
  <c r="I589" i="1"/>
  <c r="I587" i="1"/>
  <c r="I585" i="1"/>
  <c r="I583" i="1"/>
  <c r="I581" i="1"/>
  <c r="I579" i="1"/>
  <c r="I577" i="1"/>
  <c r="I575" i="1"/>
  <c r="I573" i="1"/>
  <c r="I571" i="1"/>
  <c r="I569" i="1"/>
  <c r="I567" i="1"/>
  <c r="I565" i="1"/>
  <c r="I563" i="1"/>
  <c r="I561" i="1"/>
  <c r="I559" i="1"/>
  <c r="I557" i="1"/>
  <c r="I555" i="1"/>
  <c r="I553" i="1"/>
  <c r="I551" i="1"/>
  <c r="I549" i="1"/>
  <c r="I545" i="1"/>
  <c r="I541" i="1"/>
  <c r="I537" i="1"/>
  <c r="I533" i="1"/>
  <c r="I529" i="1"/>
  <c r="I525" i="1"/>
  <c r="I521" i="1"/>
  <c r="I517" i="1"/>
  <c r="I513" i="1"/>
  <c r="I3" i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I95" i="1"/>
  <c r="I97" i="1"/>
  <c r="I99" i="1"/>
  <c r="I101" i="1"/>
  <c r="I103" i="1"/>
  <c r="I105" i="1"/>
  <c r="I107" i="1"/>
  <c r="I109" i="1"/>
  <c r="I111" i="1"/>
  <c r="I113" i="1"/>
  <c r="I115" i="1"/>
  <c r="I117" i="1"/>
  <c r="I119" i="1"/>
  <c r="I121" i="1"/>
  <c r="I123" i="1"/>
  <c r="I125" i="1"/>
  <c r="I127" i="1"/>
  <c r="I129" i="1"/>
  <c r="I131" i="1"/>
  <c r="I133" i="1"/>
  <c r="I135" i="1"/>
  <c r="I137" i="1"/>
  <c r="I139" i="1"/>
  <c r="I141" i="1"/>
  <c r="I143" i="1"/>
  <c r="I145" i="1"/>
  <c r="I147" i="1"/>
  <c r="I149" i="1"/>
  <c r="I151" i="1"/>
  <c r="I153" i="1"/>
  <c r="I155" i="1"/>
  <c r="I157" i="1"/>
  <c r="I159" i="1"/>
  <c r="I161" i="1"/>
  <c r="I163" i="1"/>
  <c r="I165" i="1"/>
  <c r="I167" i="1"/>
  <c r="I169" i="1"/>
  <c r="I171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4" i="1"/>
  <c r="I176" i="1"/>
  <c r="I178" i="1"/>
  <c r="I180" i="1"/>
  <c r="I182" i="1"/>
  <c r="I184" i="1"/>
  <c r="I186" i="1"/>
  <c r="I188" i="1"/>
  <c r="I190" i="1"/>
  <c r="I192" i="1"/>
  <c r="I194" i="1"/>
  <c r="I196" i="1"/>
  <c r="I198" i="1"/>
  <c r="I200" i="1"/>
  <c r="I202" i="1"/>
  <c r="I204" i="1"/>
  <c r="I206" i="1"/>
  <c r="I208" i="1"/>
  <c r="I210" i="1"/>
  <c r="I212" i="1"/>
  <c r="I214" i="1"/>
  <c r="I216" i="1"/>
  <c r="I218" i="1"/>
  <c r="I220" i="1"/>
  <c r="I222" i="1"/>
  <c r="I224" i="1"/>
  <c r="I226" i="1"/>
  <c r="I228" i="1"/>
  <c r="I230" i="1"/>
  <c r="I232" i="1"/>
  <c r="I234" i="1"/>
  <c r="I236" i="1"/>
  <c r="I238" i="1"/>
  <c r="I240" i="1"/>
  <c r="I242" i="1"/>
  <c r="I244" i="1"/>
  <c r="I246" i="1"/>
  <c r="I248" i="1"/>
  <c r="I2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162" i="1"/>
  <c r="I166" i="1"/>
  <c r="I170" i="1"/>
  <c r="I173" i="1"/>
  <c r="I175" i="1"/>
  <c r="I177" i="1"/>
  <c r="I179" i="1"/>
  <c r="I181" i="1"/>
  <c r="I183" i="1"/>
  <c r="I185" i="1"/>
  <c r="I187" i="1"/>
  <c r="I189" i="1"/>
  <c r="I191" i="1"/>
  <c r="I193" i="1"/>
  <c r="I195" i="1"/>
  <c r="I197" i="1"/>
  <c r="I199" i="1"/>
  <c r="I201" i="1"/>
  <c r="I203" i="1"/>
  <c r="I205" i="1"/>
  <c r="I207" i="1"/>
  <c r="I209" i="1"/>
  <c r="I211" i="1"/>
  <c r="I213" i="1"/>
  <c r="I215" i="1"/>
  <c r="I217" i="1"/>
  <c r="I219" i="1"/>
  <c r="I221" i="1"/>
  <c r="I223" i="1"/>
  <c r="I225" i="1"/>
  <c r="I227" i="1"/>
  <c r="I229" i="1"/>
  <c r="I231" i="1"/>
  <c r="I233" i="1"/>
  <c r="I235" i="1"/>
  <c r="I237" i="1"/>
  <c r="I239" i="1"/>
  <c r="I241" i="1"/>
  <c r="I243" i="1"/>
  <c r="I245" i="1"/>
  <c r="I247" i="1"/>
  <c r="I249" i="1"/>
  <c r="I251" i="1"/>
  <c r="I253" i="1"/>
  <c r="I255" i="1"/>
  <c r="I257" i="1"/>
  <c r="I259" i="1"/>
  <c r="I261" i="1"/>
  <c r="I263" i="1"/>
  <c r="I265" i="1"/>
  <c r="I267" i="1"/>
  <c r="I269" i="1"/>
  <c r="I271" i="1"/>
  <c r="I273" i="1"/>
  <c r="I275" i="1"/>
  <c r="I277" i="1"/>
  <c r="I279" i="1"/>
  <c r="I281" i="1"/>
  <c r="I283" i="1"/>
  <c r="I285" i="1"/>
  <c r="I287" i="1"/>
  <c r="I289" i="1"/>
  <c r="I291" i="1"/>
  <c r="I293" i="1"/>
  <c r="I295" i="1"/>
  <c r="I297" i="1"/>
  <c r="I299" i="1"/>
  <c r="I301" i="1"/>
  <c r="I303" i="1"/>
  <c r="I305" i="1"/>
  <c r="I307" i="1"/>
  <c r="I309" i="1"/>
  <c r="I311" i="1"/>
  <c r="I313" i="1"/>
  <c r="I315" i="1"/>
  <c r="I317" i="1"/>
  <c r="I319" i="1"/>
  <c r="I321" i="1"/>
  <c r="I323" i="1"/>
  <c r="I325" i="1"/>
  <c r="I327" i="1"/>
  <c r="I329" i="1"/>
  <c r="I331" i="1"/>
  <c r="I333" i="1"/>
  <c r="I335" i="1"/>
  <c r="I337" i="1"/>
  <c r="I339" i="1"/>
  <c r="I341" i="1"/>
  <c r="I343" i="1"/>
  <c r="I345" i="1"/>
  <c r="I347" i="1"/>
  <c r="I349" i="1"/>
  <c r="I351" i="1"/>
  <c r="I353" i="1"/>
  <c r="I355" i="1"/>
  <c r="I357" i="1"/>
  <c r="I359" i="1"/>
  <c r="I361" i="1"/>
  <c r="I363" i="1"/>
  <c r="I365" i="1"/>
  <c r="I367" i="1"/>
  <c r="I369" i="1"/>
  <c r="I371" i="1"/>
  <c r="I373" i="1"/>
  <c r="I375" i="1"/>
  <c r="I377" i="1"/>
  <c r="I379" i="1"/>
  <c r="I381" i="1"/>
  <c r="I383" i="1"/>
  <c r="I385" i="1"/>
  <c r="I387" i="1"/>
  <c r="I389" i="1"/>
  <c r="I391" i="1"/>
  <c r="I393" i="1"/>
  <c r="I395" i="1"/>
  <c r="I397" i="1"/>
  <c r="I399" i="1"/>
  <c r="I401" i="1"/>
  <c r="I403" i="1"/>
  <c r="I405" i="1"/>
  <c r="I407" i="1"/>
  <c r="I409" i="1"/>
  <c r="I411" i="1"/>
  <c r="I413" i="1"/>
  <c r="I415" i="1"/>
  <c r="I417" i="1"/>
  <c r="I419" i="1"/>
  <c r="I421" i="1"/>
  <c r="I423" i="1"/>
  <c r="I425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7" i="1"/>
  <c r="I429" i="1"/>
  <c r="I431" i="1"/>
  <c r="I433" i="1"/>
  <c r="I435" i="1"/>
  <c r="I437" i="1"/>
  <c r="I439" i="1"/>
  <c r="I441" i="1"/>
  <c r="I443" i="1"/>
  <c r="I445" i="1"/>
  <c r="I447" i="1"/>
  <c r="I449" i="1"/>
  <c r="I451" i="1"/>
  <c r="I453" i="1"/>
  <c r="I455" i="1"/>
  <c r="I457" i="1"/>
  <c r="I459" i="1"/>
  <c r="I461" i="1"/>
  <c r="I463" i="1"/>
  <c r="I465" i="1"/>
  <c r="I467" i="1"/>
  <c r="I469" i="1"/>
  <c r="I471" i="1"/>
  <c r="I473" i="1"/>
  <c r="I475" i="1"/>
  <c r="I477" i="1"/>
  <c r="I479" i="1"/>
  <c r="I481" i="1"/>
  <c r="I483" i="1"/>
  <c r="I485" i="1"/>
  <c r="I487" i="1"/>
  <c r="I489" i="1"/>
  <c r="I491" i="1"/>
  <c r="I493" i="1"/>
  <c r="I495" i="1"/>
  <c r="I497" i="1"/>
  <c r="I499" i="1"/>
  <c r="I501" i="1"/>
  <c r="I503" i="1"/>
  <c r="I505" i="1"/>
  <c r="I507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8" i="1"/>
  <c r="I342" i="1"/>
  <c r="I346" i="1"/>
  <c r="I350" i="1"/>
  <c r="I354" i="1"/>
  <c r="I358" i="1"/>
  <c r="I362" i="1"/>
  <c r="I366" i="1"/>
  <c r="I370" i="1"/>
  <c r="I374" i="1"/>
  <c r="I378" i="1"/>
  <c r="I382" i="1"/>
  <c r="I386" i="1"/>
  <c r="I390" i="1"/>
  <c r="I394" i="1"/>
  <c r="I398" i="1"/>
  <c r="I402" i="1"/>
  <c r="I406" i="1"/>
  <c r="I410" i="1"/>
  <c r="I414" i="1"/>
  <c r="I418" i="1"/>
  <c r="I422" i="1"/>
  <c r="I426" i="1"/>
  <c r="I428" i="1"/>
  <c r="I430" i="1"/>
  <c r="I432" i="1"/>
  <c r="I434" i="1"/>
  <c r="I436" i="1"/>
  <c r="I438" i="1"/>
  <c r="I440" i="1"/>
  <c r="I442" i="1"/>
  <c r="I444" i="1"/>
  <c r="I446" i="1"/>
  <c r="I448" i="1"/>
  <c r="I450" i="1"/>
  <c r="I452" i="1"/>
  <c r="I454" i="1"/>
  <c r="I456" i="1"/>
  <c r="I458" i="1"/>
  <c r="I460" i="1"/>
  <c r="I462" i="1"/>
  <c r="I464" i="1"/>
  <c r="I466" i="1"/>
  <c r="I468" i="1"/>
  <c r="I470" i="1"/>
  <c r="I472" i="1"/>
  <c r="I474" i="1"/>
  <c r="I476" i="1"/>
  <c r="I478" i="1"/>
  <c r="I480" i="1"/>
  <c r="I482" i="1"/>
  <c r="I484" i="1"/>
  <c r="I486" i="1"/>
  <c r="I488" i="1"/>
  <c r="I490" i="1"/>
  <c r="I492" i="1"/>
  <c r="I494" i="1"/>
  <c r="I496" i="1"/>
  <c r="I498" i="1"/>
  <c r="I500" i="1"/>
  <c r="I502" i="1"/>
  <c r="I504" i="1"/>
  <c r="I506" i="1"/>
  <c r="I508" i="1"/>
  <c r="I510" i="1"/>
  <c r="I512" i="1"/>
  <c r="I514" i="1"/>
  <c r="I516" i="1"/>
  <c r="I518" i="1"/>
  <c r="I520" i="1"/>
  <c r="I522" i="1"/>
  <c r="I524" i="1"/>
  <c r="I526" i="1"/>
  <c r="I528" i="1"/>
  <c r="I530" i="1"/>
  <c r="I532" i="1"/>
  <c r="I534" i="1"/>
  <c r="I536" i="1"/>
  <c r="I538" i="1"/>
  <c r="I540" i="1"/>
  <c r="I542" i="1"/>
  <c r="I544" i="1"/>
  <c r="I546" i="1"/>
  <c r="I548" i="1"/>
  <c r="I650" i="1"/>
  <c r="I648" i="1"/>
  <c r="I646" i="1"/>
  <c r="I644" i="1"/>
  <c r="I642" i="1"/>
  <c r="I640" i="1"/>
  <c r="I638" i="1"/>
  <c r="I636" i="1"/>
  <c r="I634" i="1"/>
  <c r="I632" i="1"/>
  <c r="I630" i="1"/>
  <c r="I628" i="1"/>
  <c r="I626" i="1"/>
  <c r="I624" i="1"/>
  <c r="I622" i="1"/>
  <c r="I620" i="1"/>
  <c r="I618" i="1"/>
  <c r="I616" i="1"/>
  <c r="I614" i="1"/>
  <c r="I612" i="1"/>
  <c r="I610" i="1"/>
  <c r="I608" i="1"/>
  <c r="I606" i="1"/>
  <c r="I604" i="1"/>
  <c r="I602" i="1"/>
  <c r="I600" i="1"/>
  <c r="I598" i="1"/>
  <c r="I596" i="1"/>
  <c r="I594" i="1"/>
  <c r="I592" i="1"/>
  <c r="I590" i="1"/>
  <c r="I588" i="1"/>
  <c r="I586" i="1"/>
  <c r="I584" i="1"/>
  <c r="I582" i="1"/>
  <c r="I580" i="1"/>
  <c r="I578" i="1"/>
  <c r="I576" i="1"/>
  <c r="I574" i="1"/>
  <c r="I572" i="1"/>
  <c r="I570" i="1"/>
  <c r="I568" i="1"/>
  <c r="I566" i="1"/>
  <c r="I564" i="1"/>
  <c r="I562" i="1"/>
  <c r="I560" i="1"/>
  <c r="I558" i="1"/>
  <c r="I556" i="1"/>
  <c r="I554" i="1"/>
  <c r="I552" i="1"/>
  <c r="I550" i="1"/>
  <c r="I547" i="1"/>
  <c r="I543" i="1"/>
  <c r="I539" i="1"/>
  <c r="I535" i="1"/>
  <c r="I531" i="1"/>
  <c r="I527" i="1"/>
  <c r="I523" i="1"/>
  <c r="I519" i="1"/>
  <c r="I515" i="1"/>
  <c r="I511" i="1"/>
  <c r="E26" i="4" l="1"/>
  <c r="E28" i="4"/>
  <c r="E25" i="4"/>
  <c r="D27" i="4"/>
  <c r="D29" i="4"/>
  <c r="C26" i="4"/>
  <c r="C28" i="4"/>
  <c r="C25" i="4"/>
  <c r="B27" i="4"/>
  <c r="B29" i="4"/>
  <c r="E27" i="4"/>
  <c r="E29" i="4"/>
  <c r="D26" i="4"/>
  <c r="D28" i="4"/>
  <c r="D25" i="4"/>
  <c r="C27" i="4"/>
  <c r="C29" i="4"/>
  <c r="B26" i="4"/>
  <c r="B28" i="4"/>
  <c r="B25" i="4"/>
  <c r="E21" i="4"/>
  <c r="D20" i="4"/>
  <c r="D19" i="4"/>
  <c r="C21" i="4"/>
  <c r="B20" i="4"/>
  <c r="E20" i="4"/>
  <c r="E19" i="4"/>
  <c r="D21" i="4"/>
  <c r="C20" i="4"/>
  <c r="C19" i="4"/>
  <c r="B21" i="4"/>
  <c r="B19" i="4"/>
  <c r="I8" i="4"/>
  <c r="I14" i="4" s="1"/>
  <c r="I16" i="4" s="1"/>
  <c r="I9" i="4"/>
  <c r="I7" i="4"/>
  <c r="I5" i="4"/>
  <c r="I2" i="4"/>
  <c r="I4" i="4" s="1"/>
  <c r="I3" i="4"/>
  <c r="I6" i="4" l="1"/>
</calcChain>
</file>

<file path=xl/sharedStrings.xml><?xml version="1.0" encoding="utf-8"?>
<sst xmlns="http://schemas.openxmlformats.org/spreadsheetml/2006/main" count="2984" uniqueCount="159">
  <si>
    <t>Call Id</t>
  </si>
  <si>
    <t>Month</t>
  </si>
  <si>
    <t>Agents</t>
  </si>
  <si>
    <t>Department</t>
  </si>
  <si>
    <t>Average Speed of Answer in Secs</t>
  </si>
  <si>
    <t>In-person visits</t>
  </si>
  <si>
    <t>Calls Answered(Y/N)</t>
  </si>
  <si>
    <t>Satisfaction status</t>
  </si>
  <si>
    <t>Months Filter</t>
  </si>
  <si>
    <t>cid1001</t>
  </si>
  <si>
    <t>Sali Faith</t>
  </si>
  <si>
    <t>Production</t>
  </si>
  <si>
    <t>Y</t>
  </si>
  <si>
    <t>cid1002</t>
  </si>
  <si>
    <t>Will Fresh</t>
  </si>
  <si>
    <t>Sales</t>
  </si>
  <si>
    <t>cid1003</t>
  </si>
  <si>
    <t>Peter Anni</t>
  </si>
  <si>
    <t>Logistic</t>
  </si>
  <si>
    <t>cid1004</t>
  </si>
  <si>
    <t>Mumin Yusha</t>
  </si>
  <si>
    <t>cid1005</t>
  </si>
  <si>
    <t>Freda Grek</t>
  </si>
  <si>
    <t>y</t>
  </si>
  <si>
    <t>cid1006</t>
  </si>
  <si>
    <t>cid1007</t>
  </si>
  <si>
    <t>N</t>
  </si>
  <si>
    <t>cid1008</t>
  </si>
  <si>
    <t>cid1009</t>
  </si>
  <si>
    <t>cid1010</t>
  </si>
  <si>
    <t>cid1011</t>
  </si>
  <si>
    <t>cid1012</t>
  </si>
  <si>
    <t>cid1013</t>
  </si>
  <si>
    <t>cid1014</t>
  </si>
  <si>
    <t>cid1015</t>
  </si>
  <si>
    <t>cid1016</t>
  </si>
  <si>
    <t>cid1017</t>
  </si>
  <si>
    <t>cid1018</t>
  </si>
  <si>
    <t>cid1019</t>
  </si>
  <si>
    <t>cid1020</t>
  </si>
  <si>
    <t>cid1021</t>
  </si>
  <si>
    <t>cid1022</t>
  </si>
  <si>
    <t>cid1023</t>
  </si>
  <si>
    <t>cid1024</t>
  </si>
  <si>
    <t>cid1025</t>
  </si>
  <si>
    <t>cid1026</t>
  </si>
  <si>
    <t>cid1027</t>
  </si>
  <si>
    <t>cid1028</t>
  </si>
  <si>
    <t>cid1029</t>
  </si>
  <si>
    <t>cid1030</t>
  </si>
  <si>
    <t>cid1031</t>
  </si>
  <si>
    <t>cid1032</t>
  </si>
  <si>
    <t>cid1033</t>
  </si>
  <si>
    <t>cid1034</t>
  </si>
  <si>
    <t>cid1035</t>
  </si>
  <si>
    <t>cid1036</t>
  </si>
  <si>
    <t>cid1037</t>
  </si>
  <si>
    <t>cid1038</t>
  </si>
  <si>
    <t>cid1039</t>
  </si>
  <si>
    <t>cid1040</t>
  </si>
  <si>
    <t>cid1041</t>
  </si>
  <si>
    <t>cid1042</t>
  </si>
  <si>
    <t>cid1043</t>
  </si>
  <si>
    <t>cid1044</t>
  </si>
  <si>
    <t>cid1045</t>
  </si>
  <si>
    <t>cid1046</t>
  </si>
  <si>
    <t>cid1047</t>
  </si>
  <si>
    <t>cid1048</t>
  </si>
  <si>
    <t>cid1049</t>
  </si>
  <si>
    <t>cid1050</t>
  </si>
  <si>
    <t>cid1051</t>
  </si>
  <si>
    <t>cid1052</t>
  </si>
  <si>
    <t>cid1053</t>
  </si>
  <si>
    <t>cid1054</t>
  </si>
  <si>
    <t>cid1055</t>
  </si>
  <si>
    <t>cid1056</t>
  </si>
  <si>
    <t>cid1057</t>
  </si>
  <si>
    <t>cid1058</t>
  </si>
  <si>
    <t>cid1059</t>
  </si>
  <si>
    <t>cid1060</t>
  </si>
  <si>
    <t>cid1061</t>
  </si>
  <si>
    <t>cid1062</t>
  </si>
  <si>
    <t>cid1063</t>
  </si>
  <si>
    <t>cid1064</t>
  </si>
  <si>
    <t>cid1065</t>
  </si>
  <si>
    <t>cid1066</t>
  </si>
  <si>
    <t>cid1067</t>
  </si>
  <si>
    <t>cid1068</t>
  </si>
  <si>
    <t>cid1069</t>
  </si>
  <si>
    <t>cid1070</t>
  </si>
  <si>
    <t>cid1071</t>
  </si>
  <si>
    <t>cid1072</t>
  </si>
  <si>
    <t>cid1073</t>
  </si>
  <si>
    <t>cid1074</t>
  </si>
  <si>
    <t>cid1075</t>
  </si>
  <si>
    <t>cid1076</t>
  </si>
  <si>
    <t>cid1077</t>
  </si>
  <si>
    <t>cid1078</t>
  </si>
  <si>
    <t>cid1079</t>
  </si>
  <si>
    <t>cid1080</t>
  </si>
  <si>
    <t>cid1081</t>
  </si>
  <si>
    <t>cid1082</t>
  </si>
  <si>
    <t>cid1083</t>
  </si>
  <si>
    <t>cid1084</t>
  </si>
  <si>
    <t>cid1085</t>
  </si>
  <si>
    <t>cid1086</t>
  </si>
  <si>
    <t>cid1087</t>
  </si>
  <si>
    <t>cid1088</t>
  </si>
  <si>
    <t>cid1089</t>
  </si>
  <si>
    <t>cid1090</t>
  </si>
  <si>
    <t>cid1091</t>
  </si>
  <si>
    <t>cid1092</t>
  </si>
  <si>
    <t>cid1093</t>
  </si>
  <si>
    <t>cid1094</t>
  </si>
  <si>
    <t>cid1095</t>
  </si>
  <si>
    <t>cid1096</t>
  </si>
  <si>
    <t>cid1097</t>
  </si>
  <si>
    <t>cid1098</t>
  </si>
  <si>
    <t>cid1099</t>
  </si>
  <si>
    <t>cid1100</t>
  </si>
  <si>
    <t>cid1101</t>
  </si>
  <si>
    <t>cid1102</t>
  </si>
  <si>
    <t>cid1103</t>
  </si>
  <si>
    <t>cid1104</t>
  </si>
  <si>
    <t>cid1105</t>
  </si>
  <si>
    <t>cid1106</t>
  </si>
  <si>
    <t>Inbound Calls</t>
  </si>
  <si>
    <t>Abandoned Calls</t>
  </si>
  <si>
    <t>Call Abandonment Rate</t>
  </si>
  <si>
    <t>Calls Answered</t>
  </si>
  <si>
    <t>Start</t>
  </si>
  <si>
    <t>End</t>
  </si>
  <si>
    <t>January</t>
  </si>
  <si>
    <t>February</t>
  </si>
  <si>
    <t>March</t>
  </si>
  <si>
    <t>April</t>
  </si>
  <si>
    <t>Dashboard Date</t>
  </si>
  <si>
    <t>Metrics</t>
  </si>
  <si>
    <t>Values</t>
  </si>
  <si>
    <t>Answered Calls</t>
  </si>
  <si>
    <t>Avg Speed of Answered Calls in Secs</t>
  </si>
  <si>
    <t>Call Abandonement Rate</t>
  </si>
  <si>
    <t>In-person visit</t>
  </si>
  <si>
    <t>Satisfactory Calls</t>
  </si>
  <si>
    <t>Not Satisfied</t>
  </si>
  <si>
    <t>Condition</t>
  </si>
  <si>
    <t>Lookup</t>
  </si>
  <si>
    <t>Dought Speedometer</t>
  </si>
  <si>
    <t>First Support</t>
  </si>
  <si>
    <t>Second Support</t>
  </si>
  <si>
    <t>Departments</t>
  </si>
  <si>
    <t>Answered</t>
  </si>
  <si>
    <t>Declined</t>
  </si>
  <si>
    <t>Satisfied</t>
  </si>
  <si>
    <t>Column1</t>
  </si>
  <si>
    <t xml:space="preserve">Answered </t>
  </si>
  <si>
    <t>Unique Seperator</t>
  </si>
  <si>
    <t>will Fresh</t>
  </si>
  <si>
    <t>Rating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</si>
</sst>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1" fillId="2" borderId="2" xfId="0" applyFont="1" applyFill="1" applyBorder="1"/>
    <xf numFmtId="14" fontId="0" fillId="0" borderId="2" xfId="0" applyNumberFormat="1" applyBorder="1"/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0" fillId="0" borderId="2" xfId="0" applyNumberFormat="1" applyBorder="1"/>
    <xf numFmtId="10" fontId="0" fillId="0" borderId="2" xfId="0" applyNumberFormat="1" applyBorder="1"/>
    <xf numFmtId="3" fontId="0" fillId="0" borderId="2" xfId="0" applyNumberFormat="1" applyBorder="1"/>
    <xf numFmtId="0" fontId="0" fillId="0" borderId="0" xfId="0" applyFill="1"/>
    <xf numFmtId="168" fontId="0" fillId="0" borderId="2" xfId="0" applyNumberFormat="1" applyBorder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m/d/yyyy"/>
    </dxf>
    <dxf>
      <border outline="0">
        <right style="thin">
          <color rgb="FF9BC2E6"/>
        </right>
      </border>
    </dxf>
    <dxf>
      <numFmt numFmtId="2" formatCode="0.00"/>
    </dxf>
    <dxf>
      <fill>
        <patternFill patternType="none">
          <fgColor indexed="64"/>
          <bgColor indexed="65"/>
        </patternFill>
      </fill>
    </dxf>
    <dxf>
      <numFmt numFmtId="19" formatCode="m/d/yyyy"/>
    </dxf>
    <dxf>
      <border outline="0">
        <right style="thin">
          <color theme="4" tint="0.39997558519241921"/>
        </right>
      </border>
    </dxf>
  </dxfs>
  <tableStyles count="0" defaultTableStyle="TableStyleMedium2" defaultPivotStyle="PivotStyleLight16"/>
  <colors>
    <mruColors>
      <color rgb="FF660066"/>
      <color rgb="FFFF0066"/>
      <color rgb="FF1C26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'Analysis 1'!$B$15</c:f>
          <c:strCache>
            <c:ptCount val="1"/>
            <c:pt idx="0">
              <c:v>Call Statistics Per department for FEBRUARY</c:v>
            </c:pt>
          </c:strCache>
        </c:strRef>
      </c:tx>
      <c:layout>
        <c:manualLayout>
          <c:xMode val="edge"/>
          <c:yMode val="edge"/>
          <c:x val="0.19184711286089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1'!$B$18</c:f>
              <c:strCache>
                <c:ptCount val="1"/>
                <c:pt idx="0">
                  <c:v>Answered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cat>
            <c:strRef>
              <c:f>'Analysis 1'!$A$19:$A$21</c:f>
              <c:strCache>
                <c:ptCount val="3"/>
                <c:pt idx="0">
                  <c:v>Production</c:v>
                </c:pt>
                <c:pt idx="1">
                  <c:v>Sales</c:v>
                </c:pt>
                <c:pt idx="2">
                  <c:v>Logistic</c:v>
                </c:pt>
              </c:strCache>
            </c:strRef>
          </c:cat>
          <c:val>
            <c:numRef>
              <c:f>'Analysis 1'!$B$19:$B$21</c:f>
              <c:numCache>
                <c:formatCode>General</c:formatCode>
                <c:ptCount val="3"/>
                <c:pt idx="0">
                  <c:v>28</c:v>
                </c:pt>
                <c:pt idx="1">
                  <c:v>63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5-432C-8AA3-3125BC08E691}"/>
            </c:ext>
          </c:extLst>
        </c:ser>
        <c:ser>
          <c:idx val="1"/>
          <c:order val="1"/>
          <c:tx>
            <c:strRef>
              <c:f>'Analysis 1'!$C$18</c:f>
              <c:strCache>
                <c:ptCount val="1"/>
                <c:pt idx="0">
                  <c:v>Declined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'Analysis 1'!$A$19:$A$21</c:f>
              <c:strCache>
                <c:ptCount val="3"/>
                <c:pt idx="0">
                  <c:v>Production</c:v>
                </c:pt>
                <c:pt idx="1">
                  <c:v>Sales</c:v>
                </c:pt>
                <c:pt idx="2">
                  <c:v>Logistic</c:v>
                </c:pt>
              </c:strCache>
            </c:strRef>
          </c:cat>
          <c:val>
            <c:numRef>
              <c:f>'Analysis 1'!$C$19:$C$21</c:f>
              <c:numCache>
                <c:formatCode>General</c:formatCode>
                <c:ptCount val="3"/>
                <c:pt idx="0">
                  <c:v>7</c:v>
                </c:pt>
                <c:pt idx="1">
                  <c:v>21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5-432C-8AA3-3125BC08E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5590448"/>
        <c:axId val="1471350576"/>
      </c:barChart>
      <c:lineChart>
        <c:grouping val="standard"/>
        <c:varyColors val="0"/>
        <c:ser>
          <c:idx val="2"/>
          <c:order val="2"/>
          <c:tx>
            <c:strRef>
              <c:f>'Analysis 1'!$D$18</c:f>
              <c:strCache>
                <c:ptCount val="1"/>
                <c:pt idx="0">
                  <c:v>Satisfied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'Analysis 1'!$A$19:$A$21</c:f>
              <c:strCache>
                <c:ptCount val="3"/>
                <c:pt idx="0">
                  <c:v>Production</c:v>
                </c:pt>
                <c:pt idx="1">
                  <c:v>Sales</c:v>
                </c:pt>
                <c:pt idx="2">
                  <c:v>Logistic</c:v>
                </c:pt>
              </c:strCache>
            </c:strRef>
          </c:cat>
          <c:val>
            <c:numRef>
              <c:f>'Analysis 1'!$D$19:$D$21</c:f>
              <c:numCache>
                <c:formatCode>General</c:formatCode>
                <c:ptCount val="3"/>
                <c:pt idx="0">
                  <c:v>21</c:v>
                </c:pt>
                <c:pt idx="1">
                  <c:v>63</c:v>
                </c:pt>
                <c:pt idx="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5-432C-8AA3-3125BC08E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14528"/>
        <c:axId val="1753483888"/>
      </c:lineChart>
      <c:catAx>
        <c:axId val="161559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50576"/>
        <c:crosses val="autoZero"/>
        <c:auto val="1"/>
        <c:lblAlgn val="ctr"/>
        <c:lblOffset val="100"/>
        <c:noMultiLvlLbl val="0"/>
      </c:catAx>
      <c:valAx>
        <c:axId val="14713505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5590448"/>
        <c:crosses val="autoZero"/>
        <c:crossBetween val="between"/>
      </c:valAx>
      <c:valAx>
        <c:axId val="17534838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6114528"/>
        <c:crosses val="max"/>
        <c:crossBetween val="between"/>
      </c:valAx>
      <c:catAx>
        <c:axId val="7611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3483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'Analysis 1'!$B$31</c:f>
          <c:strCache>
            <c:ptCount val="1"/>
            <c:pt idx="0">
              <c:v>Inbound calls Attended by agents for FEBRUARY</c:v>
            </c:pt>
          </c:strCache>
        </c:strRef>
      </c:tx>
      <c:layout>
        <c:manualLayout>
          <c:xMode val="edge"/>
          <c:yMode val="edge"/>
          <c:x val="0.22674587458745873"/>
          <c:y val="3.7735849056603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'Analysis 1'!$B$24</c:f>
              <c:strCache>
                <c:ptCount val="1"/>
                <c:pt idx="0">
                  <c:v>Answered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1'!$A$25:$A$29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'Analysis 1'!$B$25:$B$29</c:f>
              <c:numCache>
                <c:formatCode>General</c:formatCode>
                <c:ptCount val="5"/>
                <c:pt idx="0">
                  <c:v>28</c:v>
                </c:pt>
                <c:pt idx="1">
                  <c:v>35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2-4C66-8855-33598DB64AB2}"/>
            </c:ext>
          </c:extLst>
        </c:ser>
        <c:ser>
          <c:idx val="1"/>
          <c:order val="1"/>
          <c:tx>
            <c:strRef>
              <c:f>'Analysis 1'!$C$24</c:f>
              <c:strCache>
                <c:ptCount val="1"/>
                <c:pt idx="0">
                  <c:v>Declined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1'!$A$25:$A$29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'Analysis 1'!$C$25:$C$29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21</c:v>
                </c:pt>
                <c:pt idx="3">
                  <c:v>14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2-4C66-8855-33598DB64AB2}"/>
            </c:ext>
          </c:extLst>
        </c:ser>
        <c:ser>
          <c:idx val="2"/>
          <c:order val="2"/>
          <c:tx>
            <c:strRef>
              <c:f>'Analysis 1'!$D$24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1'!$A$25:$A$29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'Analysis 1'!$D$25:$D$29</c:f>
              <c:numCache>
                <c:formatCode>General</c:formatCode>
                <c:ptCount val="5"/>
                <c:pt idx="0">
                  <c:v>21</c:v>
                </c:pt>
                <c:pt idx="1">
                  <c:v>35</c:v>
                </c:pt>
                <c:pt idx="2">
                  <c:v>14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B2-4C66-8855-33598DB64AB2}"/>
            </c:ext>
          </c:extLst>
        </c:ser>
        <c:ser>
          <c:idx val="3"/>
          <c:order val="3"/>
          <c:tx>
            <c:strRef>
              <c:f>'Analysis 1'!$E$24</c:f>
              <c:strCache>
                <c:ptCount val="1"/>
                <c:pt idx="0">
                  <c:v>Not Satisfied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1'!$A$25:$A$29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'Analysis 1'!$E$25:$E$29</c:f>
              <c:numCache>
                <c:formatCode>General</c:formatCode>
                <c:ptCount val="5"/>
                <c:pt idx="0">
                  <c:v>14</c:v>
                </c:pt>
                <c:pt idx="1">
                  <c:v>7</c:v>
                </c:pt>
                <c:pt idx="2">
                  <c:v>28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B2-4C66-8855-33598DB64A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53275632"/>
        <c:axId val="1699384640"/>
      </c:barChart>
      <c:catAx>
        <c:axId val="17532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84640"/>
        <c:crosses val="autoZero"/>
        <c:auto val="1"/>
        <c:lblAlgn val="ctr"/>
        <c:lblOffset val="100"/>
        <c:noMultiLvlLbl val="0"/>
      </c:catAx>
      <c:valAx>
        <c:axId val="16993846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532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82060393345765"/>
          <c:y val="0.22224441457012994"/>
          <c:w val="0.77435879213308467"/>
          <c:h val="0.732960331178114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'Analysis 1'!$A$19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1'!$E$18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'Analysis 1'!$E$19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F-4932-95E5-21EBA58933A6}"/>
            </c:ext>
          </c:extLst>
        </c:ser>
        <c:ser>
          <c:idx val="1"/>
          <c:order val="1"/>
          <c:tx>
            <c:strRef>
              <c:f>'Analysis 1'!$A$20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1'!$E$18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'Analysis 1'!$E$20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F-4932-95E5-21EBA58933A6}"/>
            </c:ext>
          </c:extLst>
        </c:ser>
        <c:ser>
          <c:idx val="2"/>
          <c:order val="2"/>
          <c:tx>
            <c:strRef>
              <c:f>'Analysis 1'!$A$21</c:f>
              <c:strCache>
                <c:ptCount val="1"/>
                <c:pt idx="0">
                  <c:v>Logistic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26F-4932-95E5-21EBA58933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1'!$E$18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'Analysis 1'!$E$21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6F-4932-95E5-21EBA58933A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12784208"/>
        <c:axId val="1471347664"/>
      </c:barChart>
      <c:catAx>
        <c:axId val="201278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1347664"/>
        <c:crosses val="autoZero"/>
        <c:auto val="1"/>
        <c:lblAlgn val="ctr"/>
        <c:lblOffset val="100"/>
        <c:noMultiLvlLbl val="0"/>
      </c:catAx>
      <c:valAx>
        <c:axId val="1471347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1278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260589752141943"/>
          <c:y val="1.3071888697499512E-2"/>
          <c:w val="0.566582327140987"/>
          <c:h val="0.2682418965921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92172576272507"/>
          <c:y val="4.9958487930929073E-2"/>
          <c:w val="0.99861112010411746"/>
          <c:h val="0.83755609380281049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87-4589-B08E-17F6FEF2E68E}"/>
              </c:ext>
            </c:extLst>
          </c:dPt>
          <c:dPt>
            <c:idx val="1"/>
            <c:bubble3D val="0"/>
            <c:spPr>
              <a:solidFill>
                <a:srgbClr val="FF006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87-4589-B08E-17F6FEF2E68E}"/>
              </c:ext>
            </c:extLst>
          </c:dPt>
          <c:dPt>
            <c:idx val="2"/>
            <c:bubble3D val="0"/>
            <c:spPr>
              <a:solidFill>
                <a:srgbClr val="00206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87-4589-B08E-17F6FEF2E68E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87-4589-B08E-17F6FEF2E68E}"/>
              </c:ext>
            </c:extLst>
          </c:dPt>
          <c:val>
            <c:numLit>
              <c:formatCode>General</c:formatCode>
              <c:ptCount val="4"/>
              <c:pt idx="0">
                <c:v>50</c:v>
              </c:pt>
              <c:pt idx="1">
                <c:v>20</c:v>
              </c:pt>
              <c:pt idx="2">
                <c:v>30</c:v>
              </c:pt>
              <c:pt idx="3">
                <c:v>100</c:v>
              </c:pt>
            </c:numLit>
          </c:val>
          <c:extLst>
            <c:ext xmlns:c16="http://schemas.microsoft.com/office/drawing/2014/chart" uri="{C3380CC4-5D6E-409C-BE32-E72D297353CC}">
              <c16:uniqueId val="{00000008-8687-4589-B08E-17F6FEF2E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687-4589-B08E-17F6FEF2E68E}"/>
              </c:ext>
            </c:extLst>
          </c:dPt>
          <c:dPt>
            <c:idx val="1"/>
            <c:bubble3D val="0"/>
            <c:spPr>
              <a:noFill/>
              <a:ln w="38100">
                <a:solidFill>
                  <a:srgbClr val="C00000"/>
                </a:solidFill>
              </a:ln>
              <a:effectLst>
                <a:glow rad="63500">
                  <a:schemeClr val="accent5">
                    <a:satMod val="175000"/>
                    <a:alpha val="40000"/>
                  </a:scheme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687-4589-B08E-17F6FEF2E68E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687-4589-B08E-17F6FEF2E68E}"/>
              </c:ext>
            </c:extLst>
          </c:dPt>
          <c:val>
            <c:numRef>
              <c:f>'Analysis 1'!$I$14:$I$16</c:f>
              <c:numCache>
                <c:formatCode>0.00%</c:formatCode>
                <c:ptCount val="3"/>
                <c:pt idx="0">
                  <c:v>0.3888888888888889</c:v>
                </c:pt>
                <c:pt idx="1">
                  <c:v>0.01</c:v>
                </c:pt>
                <c:pt idx="2">
                  <c:v>1.6011111111111112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87-4589-B08E-17F6FEF2E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'Analysis 1'!$A$32</c:f>
          <c:strCache>
            <c:ptCount val="1"/>
            <c:pt idx="0">
              <c:v> Top 3 agents with highest call satisfaction in FEBRUARY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66006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1'!$D$33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C3-4062-A3C8-83A0CD73999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C3-4062-A3C8-83A0CD73999C}"/>
              </c:ext>
            </c:extLst>
          </c:dPt>
          <c:cat>
            <c:strRef>
              <c:f>'Analysis 1'!$C$34:$C$36</c:f>
              <c:strCache>
                <c:ptCount val="3"/>
                <c:pt idx="0">
                  <c:v>will Fresh</c:v>
                </c:pt>
                <c:pt idx="1">
                  <c:v>Freda Grek</c:v>
                </c:pt>
                <c:pt idx="2">
                  <c:v>Mumin Yusha</c:v>
                </c:pt>
              </c:strCache>
            </c:strRef>
          </c:cat>
          <c:val>
            <c:numRef>
              <c:f>'Analysis 1'!$D$34:$D$36</c:f>
              <c:numCache>
                <c:formatCode>General</c:formatCode>
                <c:ptCount val="3"/>
                <c:pt idx="0">
                  <c:v>35</c:v>
                </c:pt>
                <c:pt idx="1">
                  <c:v>28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C3-4062-A3C8-83A0CD739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15728"/>
        <c:axId val="1471345584"/>
      </c:barChart>
      <c:catAx>
        <c:axId val="761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45584"/>
        <c:crosses val="autoZero"/>
        <c:auto val="1"/>
        <c:lblAlgn val="ctr"/>
        <c:lblOffset val="100"/>
        <c:noMultiLvlLbl val="0"/>
      </c:catAx>
      <c:valAx>
        <c:axId val="1471345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1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'Analysis 1'!$B$1" horiz="1" max="4" min="1" val="2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chart" Target="../charts/chart3.xml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chart" Target="../charts/chart2.xml"/><Relationship Id="rId17" Type="http://schemas.openxmlformats.org/officeDocument/2006/relationships/image" Target="../media/image12.png"/><Relationship Id="rId2" Type="http://schemas.openxmlformats.org/officeDocument/2006/relationships/image" Target="../media/image2.jpeg"/><Relationship Id="rId16" Type="http://schemas.openxmlformats.org/officeDocument/2006/relationships/image" Target="../media/image11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chart" Target="../charts/chart1.xml"/><Relationship Id="rId5" Type="http://schemas.openxmlformats.org/officeDocument/2006/relationships/image" Target="../media/image5.jpeg"/><Relationship Id="rId15" Type="http://schemas.openxmlformats.org/officeDocument/2006/relationships/chart" Target="../charts/chart5.xml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47625</xdr:rowOff>
    </xdr:from>
    <xdr:to>
      <xdr:col>20</xdr:col>
      <xdr:colOff>257175</xdr:colOff>
      <xdr:row>29</xdr:row>
      <xdr:rowOff>95251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46E43FA8-FB09-464A-B663-A2ACA51139F8}"/>
            </a:ext>
          </a:extLst>
        </xdr:cNvPr>
        <xdr:cNvGrpSpPr/>
      </xdr:nvGrpSpPr>
      <xdr:grpSpPr>
        <a:xfrm>
          <a:off x="85724" y="47625"/>
          <a:ext cx="12363451" cy="5572126"/>
          <a:chOff x="85724" y="47625"/>
          <a:chExt cx="12363451" cy="5572126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A957AC2D-195C-4AD4-A2F1-D183B8E89EA8}"/>
              </a:ext>
            </a:extLst>
          </xdr:cNvPr>
          <xdr:cNvSpPr/>
        </xdr:nvSpPr>
        <xdr:spPr>
          <a:xfrm>
            <a:off x="85724" y="295274"/>
            <a:ext cx="12363451" cy="4981576"/>
          </a:xfrm>
          <a:prstGeom prst="roundRect">
            <a:avLst>
              <a:gd name="adj" fmla="val 3303"/>
            </a:avLst>
          </a:prstGeom>
          <a:solidFill>
            <a:schemeClr val="accent4">
              <a:lumMod val="50000"/>
            </a:schemeClr>
          </a:solidFill>
          <a:ln w="41275">
            <a:solidFill>
              <a:srgbClr val="7030A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B65F20BC-6077-4510-9C72-4A81074EB207}"/>
              </a:ext>
            </a:extLst>
          </xdr:cNvPr>
          <xdr:cNvSpPr/>
        </xdr:nvSpPr>
        <xdr:spPr>
          <a:xfrm>
            <a:off x="1390649" y="47625"/>
            <a:ext cx="10925176" cy="5572126"/>
          </a:xfrm>
          <a:prstGeom prst="roundRect">
            <a:avLst>
              <a:gd name="adj" fmla="val 2771"/>
            </a:avLst>
          </a:prstGeom>
          <a:solidFill>
            <a:schemeClr val="accent4">
              <a:lumMod val="75000"/>
            </a:schemeClr>
          </a:solidFill>
          <a:ln w="34925">
            <a:solidFill>
              <a:srgbClr val="7030A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247650</xdr:colOff>
      <xdr:row>2</xdr:row>
      <xdr:rowOff>38100</xdr:rowOff>
    </xdr:from>
    <xdr:to>
      <xdr:col>4</xdr:col>
      <xdr:colOff>200025</xdr:colOff>
      <xdr:row>29</xdr:row>
      <xdr:rowOff>38100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2DD963B9-D8C5-48ED-986D-85BE894702AF}"/>
            </a:ext>
          </a:extLst>
        </xdr:cNvPr>
        <xdr:cNvGrpSpPr/>
      </xdr:nvGrpSpPr>
      <xdr:grpSpPr>
        <a:xfrm>
          <a:off x="1466850" y="419100"/>
          <a:ext cx="1171575" cy="5143500"/>
          <a:chOff x="1466850" y="542925"/>
          <a:chExt cx="1171575" cy="4486275"/>
        </a:xfrm>
      </xdr:grpSpPr>
      <xdr:sp macro="" textlink="">
        <xdr:nvSpPr>
          <xdr:cNvPr id="7" name="Rectangle: Diagonal Corners Rounded 6">
            <a:extLst>
              <a:ext uri="{FF2B5EF4-FFF2-40B4-BE49-F238E27FC236}">
                <a16:creationId xmlns:a16="http://schemas.microsoft.com/office/drawing/2014/main" id="{7D11BEC7-0D68-4976-9608-446BA0FD095B}"/>
              </a:ext>
            </a:extLst>
          </xdr:cNvPr>
          <xdr:cNvSpPr/>
        </xdr:nvSpPr>
        <xdr:spPr>
          <a:xfrm>
            <a:off x="1466850" y="542925"/>
            <a:ext cx="1171575" cy="4333875"/>
          </a:xfrm>
          <a:prstGeom prst="round2DiagRect">
            <a:avLst>
              <a:gd name="adj1" fmla="val 17747"/>
              <a:gd name="adj2" fmla="val 0"/>
            </a:avLst>
          </a:prstGeom>
          <a:solidFill>
            <a:srgbClr val="7030A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Rectangle: Diagonal Corners Rounded 8">
            <a:extLst>
              <a:ext uri="{FF2B5EF4-FFF2-40B4-BE49-F238E27FC236}">
                <a16:creationId xmlns:a16="http://schemas.microsoft.com/office/drawing/2014/main" id="{6D0ED01A-3FF2-4DC5-9E18-E691B6D3E534}"/>
              </a:ext>
            </a:extLst>
          </xdr:cNvPr>
          <xdr:cNvSpPr/>
        </xdr:nvSpPr>
        <xdr:spPr>
          <a:xfrm>
            <a:off x="1552575" y="619125"/>
            <a:ext cx="923925" cy="4333875"/>
          </a:xfrm>
          <a:prstGeom prst="round2DiagRect">
            <a:avLst>
              <a:gd name="adj1" fmla="val 17747"/>
              <a:gd name="adj2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Rectangle: Diagonal Corners Rounded 9">
            <a:extLst>
              <a:ext uri="{FF2B5EF4-FFF2-40B4-BE49-F238E27FC236}">
                <a16:creationId xmlns:a16="http://schemas.microsoft.com/office/drawing/2014/main" id="{7DF07FA0-8D66-40BB-AE9A-1FD61CAD9866}"/>
              </a:ext>
            </a:extLst>
          </xdr:cNvPr>
          <xdr:cNvSpPr/>
        </xdr:nvSpPr>
        <xdr:spPr>
          <a:xfrm>
            <a:off x="1628776" y="695325"/>
            <a:ext cx="733424" cy="4333875"/>
          </a:xfrm>
          <a:prstGeom prst="round2DiagRect">
            <a:avLst>
              <a:gd name="adj1" fmla="val 17747"/>
              <a:gd name="adj2" fmla="val 0"/>
            </a:avLst>
          </a:prstGeom>
          <a:solidFill>
            <a:srgbClr val="7030A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14</xdr:col>
      <xdr:colOff>285750</xdr:colOff>
      <xdr:row>2</xdr:row>
      <xdr:rowOff>38100</xdr:rowOff>
    </xdr:from>
    <xdr:to>
      <xdr:col>16</xdr:col>
      <xdr:colOff>238125</xdr:colOff>
      <xdr:row>29</xdr:row>
      <xdr:rowOff>38100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41D5B582-BC85-4F30-9823-969F79A7E6D4}"/>
            </a:ext>
          </a:extLst>
        </xdr:cNvPr>
        <xdr:cNvGrpSpPr/>
      </xdr:nvGrpSpPr>
      <xdr:grpSpPr>
        <a:xfrm>
          <a:off x="8820150" y="419100"/>
          <a:ext cx="1171575" cy="5143500"/>
          <a:chOff x="1323975" y="590550"/>
          <a:chExt cx="1171575" cy="4438650"/>
        </a:xfrm>
      </xdr:grpSpPr>
      <xdr:sp macro="" textlink="">
        <xdr:nvSpPr>
          <xdr:cNvPr id="21" name="Rectangle: Diagonal Corners Rounded 20">
            <a:extLst>
              <a:ext uri="{FF2B5EF4-FFF2-40B4-BE49-F238E27FC236}">
                <a16:creationId xmlns:a16="http://schemas.microsoft.com/office/drawing/2014/main" id="{34A1B6A6-CC34-444D-BC3B-4618ADB4A67B}"/>
              </a:ext>
            </a:extLst>
          </xdr:cNvPr>
          <xdr:cNvSpPr/>
        </xdr:nvSpPr>
        <xdr:spPr>
          <a:xfrm>
            <a:off x="1323975" y="590550"/>
            <a:ext cx="1171575" cy="4333875"/>
          </a:xfrm>
          <a:prstGeom prst="round2DiagRect">
            <a:avLst>
              <a:gd name="adj1" fmla="val 17747"/>
              <a:gd name="adj2" fmla="val 0"/>
            </a:avLst>
          </a:prstGeom>
          <a:solidFill>
            <a:srgbClr val="7030A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Rectangle: Diagonal Corners Rounded 21">
            <a:extLst>
              <a:ext uri="{FF2B5EF4-FFF2-40B4-BE49-F238E27FC236}">
                <a16:creationId xmlns:a16="http://schemas.microsoft.com/office/drawing/2014/main" id="{99949E24-74A4-47D1-BF49-EB338894A8D0}"/>
              </a:ext>
            </a:extLst>
          </xdr:cNvPr>
          <xdr:cNvSpPr/>
        </xdr:nvSpPr>
        <xdr:spPr>
          <a:xfrm>
            <a:off x="1495425" y="628650"/>
            <a:ext cx="923925" cy="4333875"/>
          </a:xfrm>
          <a:prstGeom prst="round2DiagRect">
            <a:avLst>
              <a:gd name="adj1" fmla="val 17747"/>
              <a:gd name="adj2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: Diagonal Corners Rounded 22">
            <a:extLst>
              <a:ext uri="{FF2B5EF4-FFF2-40B4-BE49-F238E27FC236}">
                <a16:creationId xmlns:a16="http://schemas.microsoft.com/office/drawing/2014/main" id="{F11B97D5-5DCE-475A-8683-9CD57CD60EFD}"/>
              </a:ext>
            </a:extLst>
          </xdr:cNvPr>
          <xdr:cNvSpPr/>
        </xdr:nvSpPr>
        <xdr:spPr>
          <a:xfrm>
            <a:off x="1628776" y="695325"/>
            <a:ext cx="733424" cy="4333875"/>
          </a:xfrm>
          <a:prstGeom prst="round2DiagRect">
            <a:avLst>
              <a:gd name="adj1" fmla="val 17747"/>
              <a:gd name="adj2" fmla="val 0"/>
            </a:avLst>
          </a:prstGeom>
          <a:solidFill>
            <a:srgbClr val="7030A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104774</xdr:colOff>
      <xdr:row>0</xdr:row>
      <xdr:rowOff>32963</xdr:rowOff>
    </xdr:from>
    <xdr:to>
      <xdr:col>16</xdr:col>
      <xdr:colOff>47623</xdr:colOff>
      <xdr:row>29</xdr:row>
      <xdr:rowOff>38100</xdr:rowOff>
    </xdr:to>
    <xdr:sp macro="" textlink="">
      <xdr:nvSpPr>
        <xdr:cNvPr id="5" name="Rectangle: Diagonal Corners Rounded 4">
          <a:extLst>
            <a:ext uri="{FF2B5EF4-FFF2-40B4-BE49-F238E27FC236}">
              <a16:creationId xmlns:a16="http://schemas.microsoft.com/office/drawing/2014/main" id="{F49BA153-71CC-4644-B4AC-00857675A784}"/>
            </a:ext>
          </a:extLst>
        </xdr:cNvPr>
        <xdr:cNvSpPr/>
      </xdr:nvSpPr>
      <xdr:spPr>
        <a:xfrm>
          <a:off x="1933574" y="32963"/>
          <a:ext cx="7867649" cy="5529637"/>
        </a:xfrm>
        <a:prstGeom prst="round2DiagRect">
          <a:avLst>
            <a:gd name="adj1" fmla="val 4703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sats</a:t>
          </a:r>
        </a:p>
      </xdr:txBody>
    </xdr:sp>
    <xdr:clientData/>
  </xdr:twoCellAnchor>
  <xdr:twoCellAnchor>
    <xdr:from>
      <xdr:col>3</xdr:col>
      <xdr:colOff>104774</xdr:colOff>
      <xdr:row>0</xdr:row>
      <xdr:rowOff>28575</xdr:rowOff>
    </xdr:from>
    <xdr:to>
      <xdr:col>16</xdr:col>
      <xdr:colOff>47624</xdr:colOff>
      <xdr:row>5</xdr:row>
      <xdr:rowOff>104776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B259EFE-3169-47C0-B0A7-B537A10F40F9}"/>
            </a:ext>
          </a:extLst>
        </xdr:cNvPr>
        <xdr:cNvSpPr/>
      </xdr:nvSpPr>
      <xdr:spPr>
        <a:xfrm>
          <a:off x="1933574" y="28575"/>
          <a:ext cx="7867650" cy="1028701"/>
        </a:xfrm>
        <a:prstGeom prst="rect">
          <a:avLst/>
        </a:prstGeom>
        <a:gradFill>
          <a:gsLst>
            <a:gs pos="0">
              <a:schemeClr val="accent4">
                <a:lumMod val="7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309566</xdr:colOff>
      <xdr:row>2</xdr:row>
      <xdr:rowOff>33338</xdr:rowOff>
    </xdr:from>
    <xdr:to>
      <xdr:col>11</xdr:col>
      <xdr:colOff>314325</xdr:colOff>
      <xdr:row>4</xdr:row>
      <xdr:rowOff>104775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A4DA60E6-2811-4F91-A3C2-BFDDC9961E82}"/>
            </a:ext>
          </a:extLst>
        </xdr:cNvPr>
        <xdr:cNvCxnSpPr/>
      </xdr:nvCxnSpPr>
      <xdr:spPr>
        <a:xfrm>
          <a:off x="7015166" y="414338"/>
          <a:ext cx="4759" cy="452437"/>
        </a:xfrm>
        <a:prstGeom prst="line">
          <a:avLst/>
        </a:prstGeom>
        <a:ln w="25400">
          <a:solidFill>
            <a:srgbClr val="7030A0"/>
          </a:solidFill>
        </a:ln>
        <a:effectLst>
          <a:reflection blurRad="6350" stA="50000" endA="295" endPos="92000" dist="101600" dir="5400000" sy="-100000" algn="bl" rotWithShape="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4765</xdr:colOff>
      <xdr:row>2</xdr:row>
      <xdr:rowOff>78582</xdr:rowOff>
    </xdr:from>
    <xdr:to>
      <xdr:col>7</xdr:col>
      <xdr:colOff>9525</xdr:colOff>
      <xdr:row>4</xdr:row>
      <xdr:rowOff>133350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135739A8-2A04-4557-A73C-0C97B6502B4E}"/>
            </a:ext>
          </a:extLst>
        </xdr:cNvPr>
        <xdr:cNvCxnSpPr/>
      </xdr:nvCxnSpPr>
      <xdr:spPr>
        <a:xfrm>
          <a:off x="4271965" y="459582"/>
          <a:ext cx="4760" cy="435768"/>
        </a:xfrm>
        <a:prstGeom prst="line">
          <a:avLst/>
        </a:prstGeom>
        <a:ln w="25400">
          <a:solidFill>
            <a:srgbClr val="7030A0"/>
          </a:solidFill>
        </a:ln>
        <a:effectLst>
          <a:reflection blurRad="6350" stA="50000" endA="295" endPos="92000" dist="101600" dir="5400000" sy="-100000" algn="bl" rotWithShape="0"/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486432</xdr:colOff>
      <xdr:row>0</xdr:row>
      <xdr:rowOff>0</xdr:rowOff>
    </xdr:from>
    <xdr:ext cx="4894546" cy="354514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A4487B14-AE37-4D99-8440-D73881601646}"/>
            </a:ext>
          </a:extLst>
        </xdr:cNvPr>
        <xdr:cNvSpPr/>
      </xdr:nvSpPr>
      <xdr:spPr>
        <a:xfrm>
          <a:off x="3534432" y="0"/>
          <a:ext cx="4894546" cy="35451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800" b="1" cap="none" spc="50">
              <a:ln w="0"/>
              <a:solidFill>
                <a:srgbClr val="7030A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MONTHLY CALL PERFORMANCE KPI</a:t>
          </a:r>
        </a:p>
      </xdr:txBody>
    </xdr:sp>
    <xdr:clientData/>
  </xdr:oneCellAnchor>
  <xdr:twoCellAnchor>
    <xdr:from>
      <xdr:col>3</xdr:col>
      <xdr:colOff>266700</xdr:colOff>
      <xdr:row>7</xdr:row>
      <xdr:rowOff>9525</xdr:rowOff>
    </xdr:from>
    <xdr:to>
      <xdr:col>11</xdr:col>
      <xdr:colOff>400050</xdr:colOff>
      <xdr:row>18</xdr:row>
      <xdr:rowOff>152400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2174183-216D-4158-AA39-0184051CFF12}"/>
            </a:ext>
          </a:extLst>
        </xdr:cNvPr>
        <xdr:cNvSpPr/>
      </xdr:nvSpPr>
      <xdr:spPr>
        <a:xfrm>
          <a:off x="2095500" y="1343025"/>
          <a:ext cx="5010150" cy="2238375"/>
        </a:xfrm>
        <a:prstGeom prst="rect">
          <a:avLst/>
        </a:prstGeom>
        <a:noFill/>
        <a:ln w="444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114300</xdr:colOff>
      <xdr:row>19</xdr:row>
      <xdr:rowOff>28575</xdr:rowOff>
    </xdr:from>
    <xdr:to>
      <xdr:col>15</xdr:col>
      <xdr:colOff>514350</xdr:colOff>
      <xdr:row>28</xdr:row>
      <xdr:rowOff>114300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7FFC722A-2138-4EDA-A008-DBEDA976F49B}"/>
            </a:ext>
          </a:extLst>
        </xdr:cNvPr>
        <xdr:cNvSpPr/>
      </xdr:nvSpPr>
      <xdr:spPr>
        <a:xfrm>
          <a:off x="7429500" y="3648075"/>
          <a:ext cx="2228850" cy="1800225"/>
        </a:xfrm>
        <a:prstGeom prst="rect">
          <a:avLst/>
        </a:prstGeom>
        <a:noFill/>
        <a:ln w="444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276225</xdr:colOff>
      <xdr:row>19</xdr:row>
      <xdr:rowOff>0</xdr:rowOff>
    </xdr:from>
    <xdr:to>
      <xdr:col>11</xdr:col>
      <xdr:colOff>409575</xdr:colOff>
      <xdr:row>28</xdr:row>
      <xdr:rowOff>38100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A35B8A50-5513-4F0C-99B3-1ED36B76A4F4}"/>
            </a:ext>
          </a:extLst>
        </xdr:cNvPr>
        <xdr:cNvSpPr/>
      </xdr:nvSpPr>
      <xdr:spPr>
        <a:xfrm>
          <a:off x="2105025" y="3619500"/>
          <a:ext cx="5010150" cy="1752600"/>
        </a:xfrm>
        <a:prstGeom prst="rect">
          <a:avLst/>
        </a:prstGeom>
        <a:noFill/>
        <a:ln w="444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133350</xdr:colOff>
      <xdr:row>7</xdr:row>
      <xdr:rowOff>47625</xdr:rowOff>
    </xdr:from>
    <xdr:to>
      <xdr:col>15</xdr:col>
      <xdr:colOff>514350</xdr:colOff>
      <xdr:row>19</xdr:row>
      <xdr:rowOff>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C8575CAD-AB5B-4F1F-AE80-4E84B41FF0E9}"/>
            </a:ext>
          </a:extLst>
        </xdr:cNvPr>
        <xdr:cNvSpPr/>
      </xdr:nvSpPr>
      <xdr:spPr>
        <a:xfrm>
          <a:off x="7448550" y="1381125"/>
          <a:ext cx="2209800" cy="2238375"/>
        </a:xfrm>
        <a:prstGeom prst="rect">
          <a:avLst/>
        </a:prstGeom>
        <a:noFill/>
        <a:ln w="444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152400</xdr:colOff>
      <xdr:row>0</xdr:row>
      <xdr:rowOff>0</xdr:rowOff>
    </xdr:from>
    <xdr:to>
      <xdr:col>24</xdr:col>
      <xdr:colOff>400050</xdr:colOff>
      <xdr:row>12</xdr:row>
      <xdr:rowOff>38100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A6F11B9F-552F-4610-8699-B50A03843EA1}"/>
            </a:ext>
          </a:extLst>
        </xdr:cNvPr>
        <xdr:cNvSpPr/>
      </xdr:nvSpPr>
      <xdr:spPr>
        <a:xfrm>
          <a:off x="12954000" y="0"/>
          <a:ext cx="2076450" cy="2324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204788</xdr:colOff>
      <xdr:row>9</xdr:row>
      <xdr:rowOff>45720</xdr:rowOff>
    </xdr:from>
    <xdr:to>
      <xdr:col>2</xdr:col>
      <xdr:colOff>4763</xdr:colOff>
      <xdr:row>9</xdr:row>
      <xdr:rowOff>55247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7498857A-FB7D-442E-B206-4CFEDAEE95BF}"/>
            </a:ext>
          </a:extLst>
        </xdr:cNvPr>
        <xdr:cNvCxnSpPr/>
      </xdr:nvCxnSpPr>
      <xdr:spPr>
        <a:xfrm flipV="1">
          <a:off x="204788" y="1760220"/>
          <a:ext cx="1019175" cy="9527"/>
        </a:xfrm>
        <a:prstGeom prst="line">
          <a:avLst/>
        </a:prstGeom>
        <a:ln w="25400">
          <a:solidFill>
            <a:schemeClr val="bg1">
              <a:lumMod val="9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204788</xdr:colOff>
      <xdr:row>13</xdr:row>
      <xdr:rowOff>100965</xdr:rowOff>
    </xdr:from>
    <xdr:to>
      <xdr:col>2</xdr:col>
      <xdr:colOff>4763</xdr:colOff>
      <xdr:row>13</xdr:row>
      <xdr:rowOff>110492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72B55860-763D-4CC0-BC52-3741DD0770C4}"/>
            </a:ext>
          </a:extLst>
        </xdr:cNvPr>
        <xdr:cNvCxnSpPr/>
      </xdr:nvCxnSpPr>
      <xdr:spPr>
        <a:xfrm flipV="1">
          <a:off x="204788" y="2577465"/>
          <a:ext cx="1019175" cy="9527"/>
        </a:xfrm>
        <a:prstGeom prst="line">
          <a:avLst/>
        </a:prstGeom>
        <a:ln w="25400">
          <a:solidFill>
            <a:schemeClr val="bg1">
              <a:lumMod val="9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204788</xdr:colOff>
      <xdr:row>17</xdr:row>
      <xdr:rowOff>156210</xdr:rowOff>
    </xdr:from>
    <xdr:to>
      <xdr:col>2</xdr:col>
      <xdr:colOff>4763</xdr:colOff>
      <xdr:row>17</xdr:row>
      <xdr:rowOff>165737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6FE5288B-3C86-4868-80F5-3E30AB8CE0C4}"/>
            </a:ext>
          </a:extLst>
        </xdr:cNvPr>
        <xdr:cNvCxnSpPr/>
      </xdr:nvCxnSpPr>
      <xdr:spPr>
        <a:xfrm flipV="1">
          <a:off x="204788" y="3394710"/>
          <a:ext cx="1019175" cy="9527"/>
        </a:xfrm>
        <a:prstGeom prst="line">
          <a:avLst/>
        </a:prstGeom>
        <a:ln w="25400">
          <a:solidFill>
            <a:schemeClr val="bg1">
              <a:lumMod val="9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204788</xdr:colOff>
      <xdr:row>22</xdr:row>
      <xdr:rowOff>20955</xdr:rowOff>
    </xdr:from>
    <xdr:to>
      <xdr:col>2</xdr:col>
      <xdr:colOff>4763</xdr:colOff>
      <xdr:row>22</xdr:row>
      <xdr:rowOff>30482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3461271C-C2B8-4FE7-88EE-39472B49AE09}"/>
            </a:ext>
          </a:extLst>
        </xdr:cNvPr>
        <xdr:cNvCxnSpPr/>
      </xdr:nvCxnSpPr>
      <xdr:spPr>
        <a:xfrm flipV="1">
          <a:off x="204788" y="4211955"/>
          <a:ext cx="1019175" cy="9527"/>
        </a:xfrm>
        <a:prstGeom prst="line">
          <a:avLst/>
        </a:prstGeom>
        <a:ln w="25400">
          <a:solidFill>
            <a:schemeClr val="bg1">
              <a:lumMod val="9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204788</xdr:colOff>
      <xdr:row>26</xdr:row>
      <xdr:rowOff>76200</xdr:rowOff>
    </xdr:from>
    <xdr:to>
      <xdr:col>2</xdr:col>
      <xdr:colOff>4763</xdr:colOff>
      <xdr:row>26</xdr:row>
      <xdr:rowOff>85727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E76E64BF-6610-4694-ADA1-58AA3ABAEABB}"/>
            </a:ext>
          </a:extLst>
        </xdr:cNvPr>
        <xdr:cNvCxnSpPr/>
      </xdr:nvCxnSpPr>
      <xdr:spPr>
        <a:xfrm flipV="1">
          <a:off x="204788" y="5029200"/>
          <a:ext cx="1019175" cy="9527"/>
        </a:xfrm>
        <a:prstGeom prst="line">
          <a:avLst/>
        </a:prstGeom>
        <a:ln w="25400">
          <a:solidFill>
            <a:schemeClr val="bg1">
              <a:lumMod val="9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257175</xdr:colOff>
      <xdr:row>8</xdr:row>
      <xdr:rowOff>57149</xdr:rowOff>
    </xdr:from>
    <xdr:to>
      <xdr:col>2</xdr:col>
      <xdr:colOff>0</xdr:colOff>
      <xdr:row>9</xdr:row>
      <xdr:rowOff>66674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1FBC5B49-CAB3-4C6F-846F-10F7D9D03872}"/>
            </a:ext>
          </a:extLst>
        </xdr:cNvPr>
        <xdr:cNvSpPr txBox="1"/>
      </xdr:nvSpPr>
      <xdr:spPr>
        <a:xfrm>
          <a:off x="257175" y="1581149"/>
          <a:ext cx="96202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Inbound Calls</a:t>
          </a:r>
        </a:p>
      </xdr:txBody>
    </xdr:sp>
    <xdr:clientData/>
  </xdr:twoCellAnchor>
  <xdr:twoCellAnchor>
    <xdr:from>
      <xdr:col>0</xdr:col>
      <xdr:colOff>142876</xdr:colOff>
      <xdr:row>21</xdr:row>
      <xdr:rowOff>28575</xdr:rowOff>
    </xdr:from>
    <xdr:to>
      <xdr:col>2</xdr:col>
      <xdr:colOff>66676</xdr:colOff>
      <xdr:row>22</xdr:row>
      <xdr:rowOff>38099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F306C06C-60E2-4D0A-BE8A-66E8DA24A016}"/>
            </a:ext>
          </a:extLst>
        </xdr:cNvPr>
        <xdr:cNvSpPr txBox="1"/>
      </xdr:nvSpPr>
      <xdr:spPr>
        <a:xfrm>
          <a:off x="142876" y="4029075"/>
          <a:ext cx="1143000" cy="200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Satisfied Calls</a:t>
          </a:r>
        </a:p>
      </xdr:txBody>
    </xdr:sp>
    <xdr:clientData/>
  </xdr:twoCellAnchor>
  <xdr:twoCellAnchor>
    <xdr:from>
      <xdr:col>0</xdr:col>
      <xdr:colOff>209550</xdr:colOff>
      <xdr:row>16</xdr:row>
      <xdr:rowOff>171449</xdr:rowOff>
    </xdr:from>
    <xdr:to>
      <xdr:col>1</xdr:col>
      <xdr:colOff>561975</xdr:colOff>
      <xdr:row>17</xdr:row>
      <xdr:rowOff>180974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3D8AEB9C-C457-466A-AE65-479C0192CA65}"/>
            </a:ext>
          </a:extLst>
        </xdr:cNvPr>
        <xdr:cNvSpPr txBox="1"/>
      </xdr:nvSpPr>
      <xdr:spPr>
        <a:xfrm>
          <a:off x="209550" y="3219449"/>
          <a:ext cx="96202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Declined Calls</a:t>
          </a:r>
        </a:p>
      </xdr:txBody>
    </xdr:sp>
    <xdr:clientData/>
  </xdr:twoCellAnchor>
  <xdr:twoCellAnchor>
    <xdr:from>
      <xdr:col>0</xdr:col>
      <xdr:colOff>133351</xdr:colOff>
      <xdr:row>12</xdr:row>
      <xdr:rowOff>95250</xdr:rowOff>
    </xdr:from>
    <xdr:to>
      <xdr:col>1</xdr:col>
      <xdr:colOff>571501</xdr:colOff>
      <xdr:row>13</xdr:row>
      <xdr:rowOff>133349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682ECE98-15C7-414E-B0E7-3298D6CECDF0}"/>
            </a:ext>
          </a:extLst>
        </xdr:cNvPr>
        <xdr:cNvSpPr txBox="1"/>
      </xdr:nvSpPr>
      <xdr:spPr>
        <a:xfrm>
          <a:off x="133351" y="2381250"/>
          <a:ext cx="1047750" cy="228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Received Calls</a:t>
          </a:r>
        </a:p>
      </xdr:txBody>
    </xdr:sp>
    <xdr:clientData/>
  </xdr:twoCellAnchor>
  <xdr:twoCellAnchor>
    <xdr:from>
      <xdr:col>0</xdr:col>
      <xdr:colOff>95250</xdr:colOff>
      <xdr:row>25</xdr:row>
      <xdr:rowOff>66675</xdr:rowOff>
    </xdr:from>
    <xdr:to>
      <xdr:col>2</xdr:col>
      <xdr:colOff>114300</xdr:colOff>
      <xdr:row>26</xdr:row>
      <xdr:rowOff>95250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EBB37870-76FA-4181-BEE6-9F4CC38EBFD8}"/>
            </a:ext>
          </a:extLst>
        </xdr:cNvPr>
        <xdr:cNvSpPr txBox="1"/>
      </xdr:nvSpPr>
      <xdr:spPr>
        <a:xfrm>
          <a:off x="95250" y="4829175"/>
          <a:ext cx="12382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Not</a:t>
          </a:r>
          <a:r>
            <a:rPr lang="en-US" sz="1050" b="1" baseline="0">
              <a:solidFill>
                <a:schemeClr val="bg1"/>
              </a:solidFill>
            </a:rPr>
            <a:t> Satisfied</a:t>
          </a:r>
          <a:r>
            <a:rPr lang="en-US" sz="1050" b="1">
              <a:solidFill>
                <a:schemeClr val="bg1"/>
              </a:solidFill>
            </a:rPr>
            <a:t> Calls</a:t>
          </a:r>
        </a:p>
      </xdr:txBody>
    </xdr:sp>
    <xdr:clientData/>
  </xdr:twoCellAnchor>
  <xdr:twoCellAnchor>
    <xdr:from>
      <xdr:col>0</xdr:col>
      <xdr:colOff>247650</xdr:colOff>
      <xdr:row>1</xdr:row>
      <xdr:rowOff>76199</xdr:rowOff>
    </xdr:from>
    <xdr:to>
      <xdr:col>1</xdr:col>
      <xdr:colOff>600075</xdr:colOff>
      <xdr:row>2</xdr:row>
      <xdr:rowOff>85724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CFFA584A-13C3-4E80-B414-7F6FBEDF4189}"/>
            </a:ext>
          </a:extLst>
        </xdr:cNvPr>
        <xdr:cNvSpPr txBox="1"/>
      </xdr:nvSpPr>
      <xdr:spPr>
        <a:xfrm>
          <a:off x="247650" y="266699"/>
          <a:ext cx="96202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CALL CENTRE</a:t>
          </a:r>
        </a:p>
      </xdr:txBody>
    </xdr:sp>
    <xdr:clientData/>
  </xdr:twoCellAnchor>
  <xdr:twoCellAnchor editAs="oneCell">
    <xdr:from>
      <xdr:col>0</xdr:col>
      <xdr:colOff>438150</xdr:colOff>
      <xdr:row>1</xdr:row>
      <xdr:rowOff>85725</xdr:rowOff>
    </xdr:from>
    <xdr:to>
      <xdr:col>1</xdr:col>
      <xdr:colOff>361950</xdr:colOff>
      <xdr:row>4</xdr:row>
      <xdr:rowOff>85725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F001767A-D4BE-4194-BB84-2613CBC6E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276225"/>
          <a:ext cx="533400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7</xdr:row>
      <xdr:rowOff>38100</xdr:rowOff>
    </xdr:from>
    <xdr:to>
      <xdr:col>0</xdr:col>
      <xdr:colOff>447675</xdr:colOff>
      <xdr:row>8</xdr:row>
      <xdr:rowOff>95250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33E2053C-9CEE-4B5E-8DE8-576C23D14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371600"/>
          <a:ext cx="276225" cy="247650"/>
        </a:xfrm>
        <a:prstGeom prst="rect">
          <a:avLst/>
        </a:prstGeom>
        <a:effectLst>
          <a:outerShdw blurRad="50800" dist="38100" dir="10800000" algn="r" rotWithShape="0">
            <a:prstClr val="black">
              <a:alpha val="40000"/>
            </a:prstClr>
          </a:outerShdw>
          <a:softEdge rad="12700"/>
        </a:effectLst>
      </xdr:spPr>
    </xdr:pic>
    <xdr:clientData/>
  </xdr:twoCellAnchor>
  <xdr:twoCellAnchor editAs="oneCell">
    <xdr:from>
      <xdr:col>0</xdr:col>
      <xdr:colOff>190500</xdr:colOff>
      <xdr:row>11</xdr:row>
      <xdr:rowOff>38099</xdr:rowOff>
    </xdr:from>
    <xdr:to>
      <xdr:col>0</xdr:col>
      <xdr:colOff>447676</xdr:colOff>
      <xdr:row>12</xdr:row>
      <xdr:rowOff>104774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F912C94D-AE73-42CA-BA93-38185855D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133599"/>
          <a:ext cx="257176" cy="257175"/>
        </a:xfrm>
        <a:prstGeom prst="rect">
          <a:avLst/>
        </a:prstGeom>
        <a:effectLst>
          <a:softEdge rad="12700"/>
        </a:effectLst>
      </xdr:spPr>
    </xdr:pic>
    <xdr:clientData/>
  </xdr:twoCellAnchor>
  <xdr:twoCellAnchor editAs="oneCell">
    <xdr:from>
      <xdr:col>0</xdr:col>
      <xdr:colOff>200025</xdr:colOff>
      <xdr:row>15</xdr:row>
      <xdr:rowOff>95250</xdr:rowOff>
    </xdr:from>
    <xdr:to>
      <xdr:col>0</xdr:col>
      <xdr:colOff>466725</xdr:colOff>
      <xdr:row>16</xdr:row>
      <xdr:rowOff>133350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85E05B88-CA0C-4CD2-996D-B45B2FE16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952750"/>
          <a:ext cx="266700" cy="228600"/>
        </a:xfrm>
        <a:prstGeom prst="rect">
          <a:avLst/>
        </a:prstGeom>
        <a:noFill/>
        <a:effectLst>
          <a:softEdge rad="12700"/>
        </a:effectLst>
      </xdr:spPr>
    </xdr:pic>
    <xdr:clientData/>
  </xdr:twoCellAnchor>
  <xdr:twoCellAnchor editAs="oneCell">
    <xdr:from>
      <xdr:col>0</xdr:col>
      <xdr:colOff>142876</xdr:colOff>
      <xdr:row>19</xdr:row>
      <xdr:rowOff>66675</xdr:rowOff>
    </xdr:from>
    <xdr:to>
      <xdr:col>0</xdr:col>
      <xdr:colOff>447676</xdr:colOff>
      <xdr:row>21</xdr:row>
      <xdr:rowOff>28575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CC570BD0-29FE-4A5F-B3C5-D26B9C4DB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6" y="3686175"/>
          <a:ext cx="304800" cy="342900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161926</xdr:colOff>
      <xdr:row>23</xdr:row>
      <xdr:rowOff>142875</xdr:rowOff>
    </xdr:from>
    <xdr:to>
      <xdr:col>0</xdr:col>
      <xdr:colOff>466726</xdr:colOff>
      <xdr:row>25</xdr:row>
      <xdr:rowOff>38100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F984F99A-E1FF-43CD-9A44-B1EB1E51B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4524375"/>
          <a:ext cx="304800" cy="276225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4</xdr:row>
      <xdr:rowOff>66675</xdr:rowOff>
    </xdr:from>
    <xdr:to>
      <xdr:col>4</xdr:col>
      <xdr:colOff>38100</xdr:colOff>
      <xdr:row>6</xdr:row>
      <xdr:rowOff>95250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325CA446-B30B-4DF9-9673-93121931F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828675"/>
          <a:ext cx="381000" cy="409575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123824</xdr:colOff>
      <xdr:row>4</xdr:row>
      <xdr:rowOff>76200</xdr:rowOff>
    </xdr:from>
    <xdr:to>
      <xdr:col>7</xdr:col>
      <xdr:colOff>495299</xdr:colOff>
      <xdr:row>6</xdr:row>
      <xdr:rowOff>95250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8EBC0FBB-DA3A-474B-84E9-754D4B126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1024" y="838200"/>
          <a:ext cx="371475" cy="400050"/>
        </a:xfrm>
        <a:prstGeom prst="rect">
          <a:avLst/>
        </a:prstGeom>
        <a:noFill/>
        <a:effectLst>
          <a:softEdge rad="12700"/>
        </a:effectLst>
      </xdr:spPr>
    </xdr:pic>
    <xdr:clientData/>
  </xdr:twoCellAnchor>
  <xdr:twoCellAnchor editAs="oneCell">
    <xdr:from>
      <xdr:col>11</xdr:col>
      <xdr:colOff>390526</xdr:colOff>
      <xdr:row>4</xdr:row>
      <xdr:rowOff>114300</xdr:rowOff>
    </xdr:from>
    <xdr:to>
      <xdr:col>12</xdr:col>
      <xdr:colOff>180975</xdr:colOff>
      <xdr:row>6</xdr:row>
      <xdr:rowOff>95250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21C7AF51-E5AE-4257-BA99-86B6BE4FD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6" y="876300"/>
          <a:ext cx="400049" cy="36195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18</xdr:row>
      <xdr:rowOff>133350</xdr:rowOff>
    </xdr:from>
    <xdr:to>
      <xdr:col>4</xdr:col>
      <xdr:colOff>19049</xdr:colOff>
      <xdr:row>21</xdr:row>
      <xdr:rowOff>9525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76F44FD8-DB83-4FD7-8EBC-1AC3EFE9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3562350"/>
          <a:ext cx="438149" cy="447675"/>
        </a:xfrm>
        <a:prstGeom prst="rect">
          <a:avLst/>
        </a:prstGeom>
      </xdr:spPr>
    </xdr:pic>
    <xdr:clientData/>
  </xdr:twoCellAnchor>
  <xdr:twoCellAnchor>
    <xdr:from>
      <xdr:col>18</xdr:col>
      <xdr:colOff>276225</xdr:colOff>
      <xdr:row>2</xdr:row>
      <xdr:rowOff>38100</xdr:rowOff>
    </xdr:from>
    <xdr:to>
      <xdr:col>20</xdr:col>
      <xdr:colOff>228600</xdr:colOff>
      <xdr:row>29</xdr:row>
      <xdr:rowOff>9525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4177B0B5-D80A-45A9-9634-B0392C0F4666}"/>
            </a:ext>
          </a:extLst>
        </xdr:cNvPr>
        <xdr:cNvGrpSpPr/>
      </xdr:nvGrpSpPr>
      <xdr:grpSpPr>
        <a:xfrm>
          <a:off x="11249025" y="419100"/>
          <a:ext cx="1171575" cy="5114925"/>
          <a:chOff x="1323975" y="590550"/>
          <a:chExt cx="1171575" cy="4438650"/>
        </a:xfrm>
      </xdr:grpSpPr>
      <xdr:sp macro="" textlink="">
        <xdr:nvSpPr>
          <xdr:cNvPr id="95" name="Rectangle: Diagonal Corners Rounded 94">
            <a:extLst>
              <a:ext uri="{FF2B5EF4-FFF2-40B4-BE49-F238E27FC236}">
                <a16:creationId xmlns:a16="http://schemas.microsoft.com/office/drawing/2014/main" id="{A9104392-310E-4020-AAFA-B65C524CF453}"/>
              </a:ext>
            </a:extLst>
          </xdr:cNvPr>
          <xdr:cNvSpPr/>
        </xdr:nvSpPr>
        <xdr:spPr>
          <a:xfrm>
            <a:off x="1323975" y="590550"/>
            <a:ext cx="1171575" cy="4333875"/>
          </a:xfrm>
          <a:prstGeom prst="round2DiagRect">
            <a:avLst>
              <a:gd name="adj1" fmla="val 17747"/>
              <a:gd name="adj2" fmla="val 0"/>
            </a:avLst>
          </a:prstGeom>
          <a:solidFill>
            <a:srgbClr val="7030A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6" name="Rectangle: Diagonal Corners Rounded 95">
            <a:extLst>
              <a:ext uri="{FF2B5EF4-FFF2-40B4-BE49-F238E27FC236}">
                <a16:creationId xmlns:a16="http://schemas.microsoft.com/office/drawing/2014/main" id="{507FCBE0-F06D-41C1-90F0-85B0AEB738EC}"/>
              </a:ext>
            </a:extLst>
          </xdr:cNvPr>
          <xdr:cNvSpPr/>
        </xdr:nvSpPr>
        <xdr:spPr>
          <a:xfrm>
            <a:off x="1495425" y="628650"/>
            <a:ext cx="923925" cy="4333875"/>
          </a:xfrm>
          <a:prstGeom prst="round2DiagRect">
            <a:avLst>
              <a:gd name="adj1" fmla="val 17747"/>
              <a:gd name="adj2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7" name="Rectangle: Diagonal Corners Rounded 96">
            <a:extLst>
              <a:ext uri="{FF2B5EF4-FFF2-40B4-BE49-F238E27FC236}">
                <a16:creationId xmlns:a16="http://schemas.microsoft.com/office/drawing/2014/main" id="{DEA3EC10-D1FD-4003-8685-579412E4A155}"/>
              </a:ext>
            </a:extLst>
          </xdr:cNvPr>
          <xdr:cNvSpPr/>
        </xdr:nvSpPr>
        <xdr:spPr>
          <a:xfrm>
            <a:off x="1628776" y="695325"/>
            <a:ext cx="733424" cy="4333875"/>
          </a:xfrm>
          <a:prstGeom prst="round2DiagRect">
            <a:avLst>
              <a:gd name="adj1" fmla="val 17747"/>
              <a:gd name="adj2" fmla="val 0"/>
            </a:avLst>
          </a:prstGeom>
          <a:solidFill>
            <a:srgbClr val="7030A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16</xdr:col>
      <xdr:colOff>285750</xdr:colOff>
      <xdr:row>2</xdr:row>
      <xdr:rowOff>47625</xdr:rowOff>
    </xdr:from>
    <xdr:to>
      <xdr:col>20</xdr:col>
      <xdr:colOff>38100</xdr:colOff>
      <xdr:row>29</xdr:row>
      <xdr:rowOff>9525</xdr:rowOff>
    </xdr:to>
    <xdr:sp macro="" textlink="">
      <xdr:nvSpPr>
        <xdr:cNvPr id="8" name="Rectangle: Diagonal Corners Rounded 7">
          <a:extLst>
            <a:ext uri="{FF2B5EF4-FFF2-40B4-BE49-F238E27FC236}">
              <a16:creationId xmlns:a16="http://schemas.microsoft.com/office/drawing/2014/main" id="{01244112-4CC9-4025-AC52-E152EEECE80D}"/>
            </a:ext>
          </a:extLst>
        </xdr:cNvPr>
        <xdr:cNvSpPr/>
      </xdr:nvSpPr>
      <xdr:spPr>
        <a:xfrm>
          <a:off x="10039350" y="428625"/>
          <a:ext cx="2190750" cy="5105400"/>
        </a:xfrm>
        <a:prstGeom prst="round2DiagRect">
          <a:avLst>
            <a:gd name="adj1" fmla="val 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285750</xdr:colOff>
      <xdr:row>2</xdr:row>
      <xdr:rowOff>38100</xdr:rowOff>
    </xdr:from>
    <xdr:to>
      <xdr:col>20</xdr:col>
      <xdr:colOff>19050</xdr:colOff>
      <xdr:row>15</xdr:row>
      <xdr:rowOff>123825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384A01D6-598B-46EA-BB01-4DA00EE0C4D5}"/>
            </a:ext>
          </a:extLst>
        </xdr:cNvPr>
        <xdr:cNvSpPr/>
      </xdr:nvSpPr>
      <xdr:spPr>
        <a:xfrm>
          <a:off x="10039350" y="419100"/>
          <a:ext cx="2171700" cy="2562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276225</xdr:colOff>
      <xdr:row>16</xdr:row>
      <xdr:rowOff>9525</xdr:rowOff>
    </xdr:from>
    <xdr:to>
      <xdr:col>20</xdr:col>
      <xdr:colOff>9525</xdr:colOff>
      <xdr:row>28</xdr:row>
      <xdr:rowOff>180975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42F20BAA-D70D-4689-9EB5-5645704D36FE}"/>
            </a:ext>
          </a:extLst>
        </xdr:cNvPr>
        <xdr:cNvSpPr/>
      </xdr:nvSpPr>
      <xdr:spPr>
        <a:xfrm>
          <a:off x="10029825" y="3057525"/>
          <a:ext cx="2171700" cy="2457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</xdr:row>
          <xdr:rowOff>104775</xdr:rowOff>
        </xdr:from>
        <xdr:to>
          <xdr:col>1</xdr:col>
          <xdr:colOff>590550</xdr:colOff>
          <xdr:row>6</xdr:row>
          <xdr:rowOff>95250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D26BBC7D-8594-40F1-AF30-7114D0651F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0</xdr:col>
      <xdr:colOff>85725</xdr:colOff>
      <xdr:row>4</xdr:row>
      <xdr:rowOff>57150</xdr:rowOff>
    </xdr:from>
    <xdr:ext cx="1352550" cy="264560"/>
    <xdr:sp macro="" textlink="'Analysis 1'!A11">
      <xdr:nvSpPr>
        <xdr:cNvPr id="100" name="Rectangle 99">
          <a:extLst>
            <a:ext uri="{FF2B5EF4-FFF2-40B4-BE49-F238E27FC236}">
              <a16:creationId xmlns:a16="http://schemas.microsoft.com/office/drawing/2014/main" id="{6D58185C-C4F1-437F-B529-FC390D76D613}"/>
            </a:ext>
          </a:extLst>
        </xdr:cNvPr>
        <xdr:cNvSpPr/>
      </xdr:nvSpPr>
      <xdr:spPr>
        <a:xfrm>
          <a:off x="85725" y="819150"/>
          <a:ext cx="1352550" cy="264560"/>
        </a:xfrm>
        <a:prstGeom prst="rect">
          <a:avLst/>
        </a:prstGeom>
        <a:noFill/>
        <a:ln>
          <a:noFill/>
        </a:ln>
      </xdr:spPr>
      <xdr:txBody>
        <a:bodyPr wrap="square" lIns="91440" tIns="45720" rIns="91440" bIns="45720">
          <a:spAutoFit/>
        </a:bodyPr>
        <a:lstStyle/>
        <a:p>
          <a:pPr algn="ctr"/>
          <a:fld id="{4059288D-ACF0-4746-A73C-0B63E2B34E42}" type="TxLink">
            <a:rPr lang="en-US" sz="11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t>FEBRUARY Selected</a:t>
          </a:fld>
          <a:endParaRPr lang="en-US" sz="14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409574</xdr:colOff>
      <xdr:row>6</xdr:row>
      <xdr:rowOff>47624</xdr:rowOff>
    </xdr:from>
    <xdr:ext cx="866775" cy="466725"/>
    <xdr:sp macro="" textlink="'Analysis 1'!I2">
      <xdr:nvSpPr>
        <xdr:cNvPr id="102" name="Rectangle 101">
          <a:extLst>
            <a:ext uri="{FF2B5EF4-FFF2-40B4-BE49-F238E27FC236}">
              <a16:creationId xmlns:a16="http://schemas.microsoft.com/office/drawing/2014/main" id="{1DD71B3E-F072-43CD-A157-197DA831C536}"/>
            </a:ext>
          </a:extLst>
        </xdr:cNvPr>
        <xdr:cNvSpPr/>
      </xdr:nvSpPr>
      <xdr:spPr>
        <a:xfrm>
          <a:off x="409574" y="1190624"/>
          <a:ext cx="866775" cy="466725"/>
        </a:xfrm>
        <a:prstGeom prst="rect">
          <a:avLst/>
        </a:prstGeom>
        <a:noFill/>
        <a:ln>
          <a:noFill/>
        </a:ln>
      </xdr:spPr>
      <xdr:txBody>
        <a:bodyPr wrap="square" lIns="91440" tIns="45720" rIns="91440" bIns="45720">
          <a:noAutofit/>
        </a:bodyPr>
        <a:lstStyle/>
        <a:p>
          <a:pPr algn="ctr"/>
          <a:fld id="{8949CC69-C03B-4216-9B20-F76A585EB846}" type="TxLink">
            <a:rPr lang="en-US" sz="28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t>203</a:t>
          </a:fld>
          <a:endParaRPr lang="en-US" sz="3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457200</xdr:colOff>
      <xdr:row>10</xdr:row>
      <xdr:rowOff>85725</xdr:rowOff>
    </xdr:from>
    <xdr:ext cx="876300" cy="495300"/>
    <xdr:sp macro="" textlink="'Analysis 1'!I3">
      <xdr:nvSpPr>
        <xdr:cNvPr id="103" name="Rectangle 102">
          <a:extLst>
            <a:ext uri="{FF2B5EF4-FFF2-40B4-BE49-F238E27FC236}">
              <a16:creationId xmlns:a16="http://schemas.microsoft.com/office/drawing/2014/main" id="{9756BBA8-ED27-4437-8541-0BFAF8213B26}"/>
            </a:ext>
          </a:extLst>
        </xdr:cNvPr>
        <xdr:cNvSpPr/>
      </xdr:nvSpPr>
      <xdr:spPr>
        <a:xfrm>
          <a:off x="457200" y="1990725"/>
          <a:ext cx="876300" cy="495300"/>
        </a:xfrm>
        <a:prstGeom prst="rect">
          <a:avLst/>
        </a:prstGeom>
        <a:noFill/>
        <a:ln>
          <a:noFill/>
        </a:ln>
      </xdr:spPr>
      <xdr:txBody>
        <a:bodyPr wrap="square" lIns="91440" tIns="45720" rIns="91440" bIns="45720">
          <a:noAutofit/>
        </a:bodyPr>
        <a:lstStyle/>
        <a:p>
          <a:pPr algn="ctr"/>
          <a:fld id="{3BA5E467-E3A9-45FF-A5DC-CA90AD56F796}" type="TxLink">
            <a:rPr lang="en-US" sz="28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t>147</a:t>
          </a:fld>
          <a:endParaRPr lang="en-US" sz="60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438149</xdr:colOff>
      <xdr:row>14</xdr:row>
      <xdr:rowOff>123824</xdr:rowOff>
    </xdr:from>
    <xdr:ext cx="885825" cy="466725"/>
    <xdr:sp macro="" textlink="'Analysis 1'!I5">
      <xdr:nvSpPr>
        <xdr:cNvPr id="104" name="Rectangle 103">
          <a:extLst>
            <a:ext uri="{FF2B5EF4-FFF2-40B4-BE49-F238E27FC236}">
              <a16:creationId xmlns:a16="http://schemas.microsoft.com/office/drawing/2014/main" id="{E4712293-1A5B-4F6E-9AFD-82B4B2E9C041}"/>
            </a:ext>
          </a:extLst>
        </xdr:cNvPr>
        <xdr:cNvSpPr/>
      </xdr:nvSpPr>
      <xdr:spPr>
        <a:xfrm>
          <a:off x="438149" y="2790824"/>
          <a:ext cx="885825" cy="466725"/>
        </a:xfrm>
        <a:prstGeom prst="rect">
          <a:avLst/>
        </a:prstGeom>
        <a:noFill/>
        <a:ln>
          <a:noFill/>
        </a:ln>
      </xdr:spPr>
      <xdr:txBody>
        <a:bodyPr wrap="square" lIns="91440" tIns="45720" rIns="91440" bIns="45720">
          <a:noAutofit/>
        </a:bodyPr>
        <a:lstStyle/>
        <a:p>
          <a:pPr algn="ctr"/>
          <a:fld id="{F47C38CE-780A-4199-8D92-7990BAC680C5}" type="TxLink">
            <a:rPr lang="en-US" sz="28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t>56</a:t>
          </a:fld>
          <a:endParaRPr lang="en-US" sz="60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485774</xdr:colOff>
      <xdr:row>18</xdr:row>
      <xdr:rowOff>171449</xdr:rowOff>
    </xdr:from>
    <xdr:ext cx="885825" cy="466725"/>
    <xdr:sp macro="" textlink="'Analysis 1'!I8">
      <xdr:nvSpPr>
        <xdr:cNvPr id="105" name="Rectangle 104">
          <a:extLst>
            <a:ext uri="{FF2B5EF4-FFF2-40B4-BE49-F238E27FC236}">
              <a16:creationId xmlns:a16="http://schemas.microsoft.com/office/drawing/2014/main" id="{A3E93A1C-1B13-4B05-B596-499DB5AA92EB}"/>
            </a:ext>
          </a:extLst>
        </xdr:cNvPr>
        <xdr:cNvSpPr/>
      </xdr:nvSpPr>
      <xdr:spPr>
        <a:xfrm>
          <a:off x="485774" y="3600449"/>
          <a:ext cx="885825" cy="466725"/>
        </a:xfrm>
        <a:prstGeom prst="rect">
          <a:avLst/>
        </a:prstGeom>
        <a:noFill/>
        <a:ln>
          <a:noFill/>
        </a:ln>
      </xdr:spPr>
      <xdr:txBody>
        <a:bodyPr wrap="square" lIns="91440" tIns="45720" rIns="91440" bIns="45720">
          <a:noAutofit/>
        </a:bodyPr>
        <a:lstStyle/>
        <a:p>
          <a:pPr algn="ctr"/>
          <a:fld id="{C448154A-8E7F-43B4-A0DA-CEBE08CFEA3A}" type="TxLink">
            <a:rPr lang="en-US" sz="28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t>126</a:t>
          </a:fld>
          <a:endParaRPr lang="en-US" sz="60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485774</xdr:colOff>
      <xdr:row>23</xdr:row>
      <xdr:rowOff>38099</xdr:rowOff>
    </xdr:from>
    <xdr:ext cx="904875" cy="504825"/>
    <xdr:sp macro="" textlink="'Analysis 1'!I9">
      <xdr:nvSpPr>
        <xdr:cNvPr id="106" name="Rectangle 105">
          <a:extLst>
            <a:ext uri="{FF2B5EF4-FFF2-40B4-BE49-F238E27FC236}">
              <a16:creationId xmlns:a16="http://schemas.microsoft.com/office/drawing/2014/main" id="{E736A14C-4F60-4DE3-AD82-916114E1519E}"/>
            </a:ext>
          </a:extLst>
        </xdr:cNvPr>
        <xdr:cNvSpPr/>
      </xdr:nvSpPr>
      <xdr:spPr>
        <a:xfrm>
          <a:off x="485774" y="4419599"/>
          <a:ext cx="904875" cy="504825"/>
        </a:xfrm>
        <a:prstGeom prst="rect">
          <a:avLst/>
        </a:prstGeom>
        <a:noFill/>
        <a:ln>
          <a:noFill/>
        </a:ln>
      </xdr:spPr>
      <xdr:txBody>
        <a:bodyPr wrap="square" lIns="91440" tIns="45720" rIns="91440" bIns="45720">
          <a:noAutofit/>
        </a:bodyPr>
        <a:lstStyle/>
        <a:p>
          <a:pPr algn="ctr"/>
          <a:fld id="{955A7539-6A63-40C3-B0BE-780581FBFEB4}" type="TxLink">
            <a:rPr lang="en-US" sz="28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t>77</a:t>
          </a:fld>
          <a:endParaRPr lang="en-US" sz="60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4</xdr:col>
      <xdr:colOff>28574</xdr:colOff>
      <xdr:row>4</xdr:row>
      <xdr:rowOff>9525</xdr:rowOff>
    </xdr:from>
    <xdr:ext cx="1019175" cy="466725"/>
    <xdr:sp macro="" textlink="'Analysis 1'!I4">
      <xdr:nvSpPr>
        <xdr:cNvPr id="107" name="Rectangle 106">
          <a:extLst>
            <a:ext uri="{FF2B5EF4-FFF2-40B4-BE49-F238E27FC236}">
              <a16:creationId xmlns:a16="http://schemas.microsoft.com/office/drawing/2014/main" id="{8F7CE83B-1797-4FD9-9521-287C7C9A19CC}"/>
            </a:ext>
          </a:extLst>
        </xdr:cNvPr>
        <xdr:cNvSpPr/>
      </xdr:nvSpPr>
      <xdr:spPr>
        <a:xfrm>
          <a:off x="2466974" y="771525"/>
          <a:ext cx="1019175" cy="466725"/>
        </a:xfrm>
        <a:prstGeom prst="rect">
          <a:avLst/>
        </a:prstGeom>
        <a:noFill/>
        <a:ln>
          <a:noFill/>
        </a:ln>
      </xdr:spPr>
      <xdr:txBody>
        <a:bodyPr wrap="square" lIns="91440" tIns="45720" rIns="91440" bIns="45720">
          <a:noAutofit/>
        </a:bodyPr>
        <a:lstStyle/>
        <a:p>
          <a:pPr algn="ctr"/>
          <a:fld id="{8D5B0309-ADF0-4317-821E-A1A69AFDBFA8}" type="TxLink">
            <a:rPr lang="en-US" sz="2800" b="1" i="0" u="none" strike="noStrike" cap="none" spc="0">
              <a:ln w="0"/>
              <a:solidFill>
                <a:srgbClr val="7030A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t>16.07</a:t>
          </a:fld>
          <a:endParaRPr lang="en-US" sz="7200" b="1" cap="none" spc="0">
            <a:ln w="0"/>
            <a:solidFill>
              <a:srgbClr val="7030A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495300</xdr:colOff>
      <xdr:row>4</xdr:row>
      <xdr:rowOff>9525</xdr:rowOff>
    </xdr:from>
    <xdr:ext cx="1276350" cy="466725"/>
    <xdr:sp macro="" textlink="'Analysis 1'!I6">
      <xdr:nvSpPr>
        <xdr:cNvPr id="108" name="Rectangle 107">
          <a:extLst>
            <a:ext uri="{FF2B5EF4-FFF2-40B4-BE49-F238E27FC236}">
              <a16:creationId xmlns:a16="http://schemas.microsoft.com/office/drawing/2014/main" id="{DD8D2F1E-BF7E-4CFD-B793-0ECE044E3470}"/>
            </a:ext>
          </a:extLst>
        </xdr:cNvPr>
        <xdr:cNvSpPr/>
      </xdr:nvSpPr>
      <xdr:spPr>
        <a:xfrm>
          <a:off x="4762500" y="771525"/>
          <a:ext cx="1276350" cy="466725"/>
        </a:xfrm>
        <a:prstGeom prst="rect">
          <a:avLst/>
        </a:prstGeom>
        <a:noFill/>
        <a:ln>
          <a:noFill/>
        </a:ln>
      </xdr:spPr>
      <xdr:txBody>
        <a:bodyPr wrap="square" lIns="91440" tIns="45720" rIns="91440" bIns="45720">
          <a:noAutofit/>
        </a:bodyPr>
        <a:lstStyle/>
        <a:p>
          <a:pPr algn="ctr"/>
          <a:fld id="{EFBF57D1-B7E3-42EA-A4E8-2A92C8BF42D4}" type="TxLink">
            <a:rPr lang="en-US" sz="2800" b="1" i="0" u="none" strike="noStrike" cap="none" spc="0">
              <a:ln w="0"/>
              <a:solidFill>
                <a:srgbClr val="7030A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t>27.59%</a:t>
          </a:fld>
          <a:endParaRPr lang="en-US" sz="7200" b="1" cap="none" spc="0">
            <a:ln w="0"/>
            <a:solidFill>
              <a:srgbClr val="7030A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12</xdr:col>
      <xdr:colOff>180974</xdr:colOff>
      <xdr:row>4</xdr:row>
      <xdr:rowOff>9525</xdr:rowOff>
    </xdr:from>
    <xdr:ext cx="1028701" cy="466725"/>
    <xdr:sp macro="" textlink="'Analysis 1'!I7">
      <xdr:nvSpPr>
        <xdr:cNvPr id="109" name="Rectangle 108">
          <a:extLst>
            <a:ext uri="{FF2B5EF4-FFF2-40B4-BE49-F238E27FC236}">
              <a16:creationId xmlns:a16="http://schemas.microsoft.com/office/drawing/2014/main" id="{B502B3FE-772C-48A1-B940-8436517439D3}"/>
            </a:ext>
          </a:extLst>
        </xdr:cNvPr>
        <xdr:cNvSpPr/>
      </xdr:nvSpPr>
      <xdr:spPr>
        <a:xfrm>
          <a:off x="7496174" y="771525"/>
          <a:ext cx="1028701" cy="466725"/>
        </a:xfrm>
        <a:prstGeom prst="rect">
          <a:avLst/>
        </a:prstGeom>
        <a:noFill/>
        <a:ln>
          <a:noFill/>
        </a:ln>
      </xdr:spPr>
      <xdr:txBody>
        <a:bodyPr wrap="square" lIns="91440" tIns="45720" rIns="91440" bIns="45720">
          <a:noAutofit/>
        </a:bodyPr>
        <a:lstStyle/>
        <a:p>
          <a:pPr algn="ctr"/>
          <a:fld id="{5657011B-A35B-40C6-BFB7-C6A0CAA28936}" type="TxLink">
            <a:rPr lang="en-US" sz="2800" b="1" i="0" u="none" strike="noStrike" cap="none" spc="0">
              <a:ln w="0"/>
              <a:solidFill>
                <a:srgbClr val="7030A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t>3,089</a:t>
          </a:fld>
          <a:endParaRPr lang="en-US" sz="7200" b="1" cap="none" spc="0">
            <a:ln w="0"/>
            <a:solidFill>
              <a:srgbClr val="7030A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</xdr:col>
      <xdr:colOff>38100</xdr:colOff>
      <xdr:row>7</xdr:row>
      <xdr:rowOff>76201</xdr:rowOff>
    </xdr:from>
    <xdr:to>
      <xdr:col>11</xdr:col>
      <xdr:colOff>9525</xdr:colOff>
      <xdr:row>18</xdr:row>
      <xdr:rowOff>123825</xdr:rowOff>
    </xdr:to>
    <xdr:graphicFrame macro="">
      <xdr:nvGraphicFramePr>
        <xdr:cNvPr id="110" name="Chart 109">
          <a:extLst>
            <a:ext uri="{FF2B5EF4-FFF2-40B4-BE49-F238E27FC236}">
              <a16:creationId xmlns:a16="http://schemas.microsoft.com/office/drawing/2014/main" id="{B5F5D31F-C830-4288-B5E5-FD7C0ABB8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433388</xdr:colOff>
      <xdr:row>0</xdr:row>
      <xdr:rowOff>66676</xdr:rowOff>
    </xdr:from>
    <xdr:to>
      <xdr:col>20</xdr:col>
      <xdr:colOff>28576</xdr:colOff>
      <xdr:row>29</xdr:row>
      <xdr:rowOff>0</xdr:rowOff>
    </xdr:to>
    <xdr:grpSp>
      <xdr:nvGrpSpPr>
        <xdr:cNvPr id="101" name="Group 100">
          <a:extLst>
            <a:ext uri="{FF2B5EF4-FFF2-40B4-BE49-F238E27FC236}">
              <a16:creationId xmlns:a16="http://schemas.microsoft.com/office/drawing/2014/main" id="{378BC01E-3BF8-4897-B6AC-17BDDCEEE74C}"/>
            </a:ext>
          </a:extLst>
        </xdr:cNvPr>
        <xdr:cNvGrpSpPr/>
      </xdr:nvGrpSpPr>
      <xdr:grpSpPr>
        <a:xfrm>
          <a:off x="1652588" y="66676"/>
          <a:ext cx="10567988" cy="5457824"/>
          <a:chOff x="1652588" y="66676"/>
          <a:chExt cx="10567988" cy="5457824"/>
        </a:xfrm>
      </xdr:grpSpPr>
      <xdr:sp macro="" textlink="'Analysis 1'!B14">
        <xdr:nvSpPr>
          <xdr:cNvPr id="112" name="Rectangle 111">
            <a:extLst>
              <a:ext uri="{FF2B5EF4-FFF2-40B4-BE49-F238E27FC236}">
                <a16:creationId xmlns:a16="http://schemas.microsoft.com/office/drawing/2014/main" id="{9C4614F8-6F8C-4714-9EA7-4330FAF1A9E2}"/>
              </a:ext>
            </a:extLst>
          </xdr:cNvPr>
          <xdr:cNvSpPr/>
        </xdr:nvSpPr>
        <xdr:spPr>
          <a:xfrm>
            <a:off x="1885951" y="276225"/>
            <a:ext cx="2390774" cy="485775"/>
          </a:xfrm>
          <a:prstGeom prst="rect">
            <a:avLst/>
          </a:prstGeom>
          <a:noFill/>
          <a:ln>
            <a:noFill/>
          </a:ln>
        </xdr:spPr>
        <xdr:txBody>
          <a:bodyPr wrap="square" lIns="91440" tIns="45720" rIns="91440" bIns="45720">
            <a:noAutofit/>
          </a:bodyPr>
          <a:lstStyle/>
          <a:p>
            <a:pPr algn="ctr"/>
            <a:fld id="{50CE39A5-879C-466F-8FC8-D486BCAF6E2E}" type="TxLink">
              <a:rPr lang="en-US" sz="1400" b="1" i="0" u="none" strike="noStrike" cap="none" spc="0">
                <a:ln w="0"/>
                <a:solidFill>
                  <a:srgbClr val="7030A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/>
                <a:cs typeface="Calibri"/>
              </a:rPr>
              <a:t>Avg Speed of Answered Calls in secs for FEBRUARY</a:t>
            </a:fld>
            <a:endParaRPr lang="en-US" sz="1800" b="1" cap="none" spc="0">
              <a:ln w="0"/>
              <a:solidFill>
                <a:srgbClr val="7030A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'Analysis 1'!B13">
        <xdr:nvSpPr>
          <xdr:cNvPr id="113" name="Rectangle 112">
            <a:extLst>
              <a:ext uri="{FF2B5EF4-FFF2-40B4-BE49-F238E27FC236}">
                <a16:creationId xmlns:a16="http://schemas.microsoft.com/office/drawing/2014/main" id="{A8BE0834-62A1-4585-9508-A7798632FA55}"/>
              </a:ext>
            </a:extLst>
          </xdr:cNvPr>
          <xdr:cNvSpPr/>
        </xdr:nvSpPr>
        <xdr:spPr>
          <a:xfrm>
            <a:off x="4229099" y="295275"/>
            <a:ext cx="2581276" cy="447675"/>
          </a:xfrm>
          <a:prstGeom prst="rect">
            <a:avLst/>
          </a:prstGeom>
          <a:noFill/>
          <a:ln>
            <a:noFill/>
          </a:ln>
        </xdr:spPr>
        <xdr:txBody>
          <a:bodyPr wrap="square" lIns="91440" tIns="45720" rIns="91440" bIns="45720">
            <a:noAutofit/>
          </a:bodyPr>
          <a:lstStyle/>
          <a:p>
            <a:pPr marL="0" indent="0" algn="ctr"/>
            <a:fld id="{3AD16CF9-ACE3-4100-A003-50987F24DD01}" type="TxLink">
              <a:rPr lang="en-US" sz="1400" b="1" i="0" u="none" strike="noStrike" cap="none" spc="0">
                <a:ln w="0"/>
                <a:solidFill>
                  <a:srgbClr val="7030A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/>
                <a:ea typeface="+mn-ea"/>
                <a:cs typeface="Calibri"/>
              </a:rPr>
              <a:pPr marL="0" indent="0" algn="ctr"/>
              <a:t>Call Abandonent rate in FEBRUARY</a:t>
            </a:fld>
            <a:endParaRPr lang="en-US" sz="1400" b="1" i="0" u="none" strike="noStrike" cap="none" spc="0">
              <a:ln w="0"/>
              <a:solidFill>
                <a:srgbClr val="7030A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Calibri"/>
            </a:endParaRPr>
          </a:p>
        </xdr:txBody>
      </xdr:sp>
      <xdr:sp macro="" textlink="'Analysis 1'!B16">
        <xdr:nvSpPr>
          <xdr:cNvPr id="114" name="Rectangle 113">
            <a:extLst>
              <a:ext uri="{FF2B5EF4-FFF2-40B4-BE49-F238E27FC236}">
                <a16:creationId xmlns:a16="http://schemas.microsoft.com/office/drawing/2014/main" id="{7C1EF8F0-E0C7-40E0-A03F-4E692993F0E4}"/>
              </a:ext>
            </a:extLst>
          </xdr:cNvPr>
          <xdr:cNvSpPr/>
        </xdr:nvSpPr>
        <xdr:spPr>
          <a:xfrm>
            <a:off x="7067550" y="309562"/>
            <a:ext cx="2076449" cy="419100"/>
          </a:xfrm>
          <a:prstGeom prst="rect">
            <a:avLst/>
          </a:prstGeom>
          <a:noFill/>
          <a:ln>
            <a:noFill/>
          </a:ln>
        </xdr:spPr>
        <xdr:txBody>
          <a:bodyPr wrap="square" lIns="91440" tIns="45720" rIns="91440" bIns="45720">
            <a:noAutofit/>
          </a:bodyPr>
          <a:lstStyle/>
          <a:p>
            <a:pPr marL="0" indent="0" algn="ctr"/>
            <a:fld id="{D14B0869-1F06-451D-9AC9-8404C9BE208D}" type="TxLink">
              <a:rPr lang="en-US" sz="1400" b="1" i="0" u="none" strike="noStrike" cap="none" spc="0">
                <a:ln w="0"/>
                <a:solidFill>
                  <a:srgbClr val="7030A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/>
                <a:ea typeface="+mn-ea"/>
                <a:cs typeface="Calibri"/>
              </a:rPr>
              <a:pPr marL="0" indent="0" algn="ctr"/>
              <a:t>In-person visit in FEBRUARY</a:t>
            </a:fld>
            <a:endParaRPr lang="en-US" sz="1400" b="1" i="0" u="none" strike="noStrike" cap="none" spc="0">
              <a:ln w="0"/>
              <a:solidFill>
                <a:srgbClr val="7030A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118" name="Rectangle 117">
            <a:extLst>
              <a:ext uri="{FF2B5EF4-FFF2-40B4-BE49-F238E27FC236}">
                <a16:creationId xmlns:a16="http://schemas.microsoft.com/office/drawing/2014/main" id="{2D44CF55-F592-411F-BDE6-1B5826D7E207}"/>
              </a:ext>
            </a:extLst>
          </xdr:cNvPr>
          <xdr:cNvSpPr/>
        </xdr:nvSpPr>
        <xdr:spPr>
          <a:xfrm>
            <a:off x="7296150" y="1447801"/>
            <a:ext cx="2143126" cy="266699"/>
          </a:xfrm>
          <a:prstGeom prst="rect">
            <a:avLst/>
          </a:prstGeom>
          <a:noFill/>
          <a:ln>
            <a:noFill/>
          </a:ln>
        </xdr:spPr>
        <xdr:txBody>
          <a:bodyPr wrap="square" lIns="91440" tIns="45720" rIns="91440" bIns="45720" anchor="ctr">
            <a:noAutofit/>
          </a:bodyPr>
          <a:lstStyle/>
          <a:p>
            <a:pPr marL="0" indent="0" algn="ctr"/>
            <a:r>
              <a:rPr lang="en-US" sz="1400" b="1" i="0" u="none" strike="noStrike" cap="none" spc="0">
                <a:ln w="0"/>
                <a:solidFill>
                  <a:srgbClr val="7030A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/>
                <a:ea typeface="+mn-ea"/>
                <a:cs typeface="Calibri"/>
              </a:rPr>
              <a:t>Department</a:t>
            </a:r>
            <a:r>
              <a:rPr lang="en-US" sz="1400" b="1" i="0" u="none" strike="noStrike" cap="none" spc="0" baseline="0">
                <a:ln w="0"/>
                <a:solidFill>
                  <a:srgbClr val="7030A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/>
                <a:ea typeface="+mn-ea"/>
                <a:cs typeface="Calibri"/>
              </a:rPr>
              <a:t> Chart Insight</a:t>
            </a:r>
            <a:endParaRPr lang="en-US" sz="1400" b="1" i="0" u="none" strike="noStrike" cap="none" spc="0">
              <a:ln w="0"/>
              <a:solidFill>
                <a:srgbClr val="7030A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119" name="Rectangle 118">
            <a:extLst>
              <a:ext uri="{FF2B5EF4-FFF2-40B4-BE49-F238E27FC236}">
                <a16:creationId xmlns:a16="http://schemas.microsoft.com/office/drawing/2014/main" id="{6D597D4C-7197-4F31-B03A-FAD8B335CCC2}"/>
              </a:ext>
            </a:extLst>
          </xdr:cNvPr>
          <xdr:cNvSpPr/>
        </xdr:nvSpPr>
        <xdr:spPr>
          <a:xfrm>
            <a:off x="7315199" y="1704975"/>
            <a:ext cx="2257425" cy="1857375"/>
          </a:xfrm>
          <a:prstGeom prst="rect">
            <a:avLst/>
          </a:prstGeom>
          <a:noFill/>
          <a:ln>
            <a:noFill/>
          </a:ln>
        </xdr:spPr>
        <xdr:txBody>
          <a:bodyPr wrap="square" lIns="91440" tIns="45720" rIns="91440" bIns="45720" anchor="ctr">
            <a:noAutofit/>
          </a:bodyPr>
          <a:lstStyle/>
          <a:p>
            <a:pPr marL="0" indent="0" algn="ctr"/>
            <a:endParaRPr lang="en-US" sz="1400" b="1" i="0" u="none" strike="noStrike" cap="none" spc="0">
              <a:ln w="0"/>
              <a:solidFill>
                <a:srgbClr val="7030A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120" name="Rectangle 119">
            <a:extLst>
              <a:ext uri="{FF2B5EF4-FFF2-40B4-BE49-F238E27FC236}">
                <a16:creationId xmlns:a16="http://schemas.microsoft.com/office/drawing/2014/main" id="{2F7FE002-15C6-44E5-81B8-423D11B3B3BE}"/>
              </a:ext>
            </a:extLst>
          </xdr:cNvPr>
          <xdr:cNvSpPr/>
        </xdr:nvSpPr>
        <xdr:spPr>
          <a:xfrm>
            <a:off x="7153275" y="1657351"/>
            <a:ext cx="2533649" cy="1895474"/>
          </a:xfrm>
          <a:prstGeom prst="rect">
            <a:avLst/>
          </a:prstGeom>
          <a:noFill/>
          <a:ln>
            <a:noFill/>
          </a:ln>
        </xdr:spPr>
        <xdr:txBody>
          <a:bodyPr wrap="square" lIns="91440" tIns="45720" rIns="91440" bIns="45720" anchor="ctr">
            <a:noAutofit/>
          </a:bodyPr>
          <a:lstStyle/>
          <a:p>
            <a:pPr marL="0" indent="0" algn="ctr"/>
            <a:r>
              <a:rPr lang="en-US" sz="1200" b="1" i="0" u="none" strike="noStrike" cap="none" spc="0">
                <a:ln w="0"/>
                <a:solidFill>
                  <a:srgbClr val="FF0066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/>
                <a:ea typeface="+mn-ea"/>
                <a:cs typeface="Calibri"/>
              </a:rPr>
              <a:t>The</a:t>
            </a:r>
            <a:r>
              <a:rPr lang="en-US" sz="1200" b="1" i="0" u="none" strike="noStrike" cap="none" spc="0" baseline="0">
                <a:ln w="0"/>
                <a:solidFill>
                  <a:srgbClr val="FF0066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/>
                <a:ea typeface="+mn-ea"/>
                <a:cs typeface="Calibri"/>
              </a:rPr>
              <a:t> call statistics chart (To the left) shows Incoming calls for each department as compared to the  number of satisfied customers at the end of each session</a:t>
            </a:r>
          </a:p>
          <a:p>
            <a:pPr marL="0" indent="0" algn="ctr"/>
            <a:endParaRPr lang="en-US" sz="1200" b="1" i="0" u="none" strike="noStrike" cap="none" spc="0" baseline="0">
              <a:ln w="0"/>
              <a:solidFill>
                <a:srgbClr val="FF0066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Calibri"/>
            </a:endParaRPr>
          </a:p>
          <a:p>
            <a:pPr marL="0" indent="0" algn="ctr"/>
            <a:r>
              <a:rPr lang="en-US" sz="1200" b="1" i="0" u="none" strike="noStrike" cap="none" spc="0" baseline="0">
                <a:ln w="0"/>
                <a:solidFill>
                  <a:srgbClr val="FF0066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/>
                <a:ea typeface="+mn-ea"/>
                <a:cs typeface="Calibri"/>
              </a:rPr>
              <a:t>The satisfaction co-efficient (Level) of each department is depicted by the trendline.</a:t>
            </a:r>
            <a:endParaRPr lang="en-US" sz="1400" b="1" i="0" u="none" strike="noStrike" cap="none" spc="0">
              <a:ln w="0"/>
              <a:solidFill>
                <a:srgbClr val="FF0066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121" name="Rectangle 120">
            <a:extLst>
              <a:ext uri="{FF2B5EF4-FFF2-40B4-BE49-F238E27FC236}">
                <a16:creationId xmlns:a16="http://schemas.microsoft.com/office/drawing/2014/main" id="{763A1CA1-8292-4772-8495-9E1E0FB7E3A9}"/>
              </a:ext>
            </a:extLst>
          </xdr:cNvPr>
          <xdr:cNvSpPr/>
        </xdr:nvSpPr>
        <xdr:spPr>
          <a:xfrm>
            <a:off x="7372350" y="3590926"/>
            <a:ext cx="2143126" cy="266699"/>
          </a:xfrm>
          <a:prstGeom prst="rect">
            <a:avLst/>
          </a:prstGeom>
          <a:noFill/>
          <a:ln>
            <a:noFill/>
          </a:ln>
        </xdr:spPr>
        <xdr:txBody>
          <a:bodyPr wrap="square" lIns="91440" tIns="45720" rIns="91440" bIns="45720" anchor="ctr">
            <a:noAutofit/>
          </a:bodyPr>
          <a:lstStyle/>
          <a:p>
            <a:pPr marL="0" indent="0" algn="ctr"/>
            <a:r>
              <a:rPr lang="en-US" sz="1400" b="1" i="0" u="none" strike="noStrike" cap="none" spc="0" baseline="0">
                <a:ln w="0"/>
                <a:solidFill>
                  <a:srgbClr val="7030A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/>
                <a:ea typeface="+mn-ea"/>
                <a:cs typeface="Calibri"/>
              </a:rPr>
              <a:t>Call Agent Chart Insight</a:t>
            </a:r>
            <a:endParaRPr lang="en-US" sz="1400" b="1" i="0" u="none" strike="noStrike" cap="none" spc="0">
              <a:ln w="0"/>
              <a:solidFill>
                <a:srgbClr val="7030A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122" name="Rectangle 121">
            <a:extLst>
              <a:ext uri="{FF2B5EF4-FFF2-40B4-BE49-F238E27FC236}">
                <a16:creationId xmlns:a16="http://schemas.microsoft.com/office/drawing/2014/main" id="{B1EE1E16-B347-4AF8-8C01-647A52A2BFE4}"/>
              </a:ext>
            </a:extLst>
          </xdr:cNvPr>
          <xdr:cNvSpPr/>
        </xdr:nvSpPr>
        <xdr:spPr>
          <a:xfrm>
            <a:off x="7248525" y="3686176"/>
            <a:ext cx="2533649" cy="1838324"/>
          </a:xfrm>
          <a:prstGeom prst="rect">
            <a:avLst/>
          </a:prstGeom>
          <a:noFill/>
          <a:ln>
            <a:noFill/>
          </a:ln>
        </xdr:spPr>
        <xdr:txBody>
          <a:bodyPr wrap="square" lIns="91440" tIns="45720" rIns="91440" bIns="45720" anchor="ctr">
            <a:noAutofit/>
          </a:bodyPr>
          <a:lstStyle/>
          <a:p>
            <a:pPr marL="0" indent="0" algn="ctr"/>
            <a:r>
              <a:rPr lang="en-US" sz="1200" b="1" i="0" u="none" strike="noStrike" cap="none" spc="0">
                <a:ln w="0"/>
                <a:solidFill>
                  <a:srgbClr val="FF0066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/>
                <a:ea typeface="+mn-ea"/>
                <a:cs typeface="Calibri"/>
              </a:rPr>
              <a:t>The</a:t>
            </a:r>
            <a:r>
              <a:rPr lang="en-US" sz="1200" b="1" i="0" u="none" strike="noStrike" cap="none" spc="0" baseline="0">
                <a:ln w="0"/>
                <a:solidFill>
                  <a:srgbClr val="FF0066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/>
                <a:ea typeface="+mn-ea"/>
                <a:cs typeface="Calibri"/>
              </a:rPr>
              <a:t> agent chart (To the left) shows the volume of activity and productivity generated by each agent .</a:t>
            </a:r>
          </a:p>
          <a:p>
            <a:pPr marL="0" indent="0" algn="ctr"/>
            <a:r>
              <a:rPr lang="en-US" sz="1200" b="1" i="0" u="none" strike="noStrike" cap="none" spc="0" baseline="0">
                <a:ln w="0"/>
                <a:solidFill>
                  <a:srgbClr val="FF0066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/>
                <a:ea typeface="+mn-ea"/>
                <a:cs typeface="Calibri"/>
              </a:rPr>
              <a:t>The Data labels of the different chart legends will help you simplify the chart insights.</a:t>
            </a:r>
          </a:p>
        </xdr:txBody>
      </xdr:sp>
      <xdr:sp macro="" textlink="'Analysis 1'!H14">
        <xdr:nvSpPr>
          <xdr:cNvPr id="124" name="Rectangle 123">
            <a:extLst>
              <a:ext uri="{FF2B5EF4-FFF2-40B4-BE49-F238E27FC236}">
                <a16:creationId xmlns:a16="http://schemas.microsoft.com/office/drawing/2014/main" id="{B92405F7-027D-4E2A-8656-CF38DA2C1795}"/>
              </a:ext>
            </a:extLst>
          </xdr:cNvPr>
          <xdr:cNvSpPr/>
        </xdr:nvSpPr>
        <xdr:spPr>
          <a:xfrm>
            <a:off x="10077450" y="2219325"/>
            <a:ext cx="2143126" cy="619125"/>
          </a:xfrm>
          <a:prstGeom prst="rect">
            <a:avLst/>
          </a:prstGeom>
          <a:noFill/>
          <a:ln>
            <a:noFill/>
          </a:ln>
        </xdr:spPr>
        <xdr:txBody>
          <a:bodyPr wrap="square" lIns="91440" tIns="45720" rIns="91440" bIns="45720" anchor="ctr">
            <a:noAutofit/>
          </a:bodyPr>
          <a:lstStyle/>
          <a:p>
            <a:pPr marL="0" indent="0" algn="ctr"/>
            <a:fld id="{2F5BFF8E-E6EE-44CC-B0B1-8CFB94DC7B67}" type="TxLink">
              <a:rPr lang="en-US" sz="1100" b="1" i="0" u="none" strike="noStrike" cap="none" spc="0">
                <a:ln w="0"/>
                <a:solidFill>
                  <a:srgbClr val="660066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/>
                <a:ea typeface="+mn-ea"/>
                <a:cs typeface="Calibri"/>
              </a:rPr>
              <a:pPr marL="0" indent="0" algn="ctr"/>
              <a:t>Percentage Change of Satisfied   and Unsatisfied Calls for the month of FEBRUARY</a:t>
            </a:fld>
            <a:endParaRPr lang="en-US" sz="1400" b="1" i="0" u="none" strike="noStrike" cap="none" spc="0">
              <a:ln w="0"/>
              <a:solidFill>
                <a:srgbClr val="660066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131" name="Rectangle 130">
            <a:extLst>
              <a:ext uri="{FF2B5EF4-FFF2-40B4-BE49-F238E27FC236}">
                <a16:creationId xmlns:a16="http://schemas.microsoft.com/office/drawing/2014/main" id="{A8037987-2604-4995-88B6-0A39B67F7EDA}"/>
              </a:ext>
            </a:extLst>
          </xdr:cNvPr>
          <xdr:cNvSpPr/>
        </xdr:nvSpPr>
        <xdr:spPr>
          <a:xfrm>
            <a:off x="9972675" y="66676"/>
            <a:ext cx="2143126" cy="266699"/>
          </a:xfrm>
          <a:prstGeom prst="rect">
            <a:avLst/>
          </a:prstGeom>
          <a:noFill/>
          <a:ln>
            <a:noFill/>
          </a:ln>
        </xdr:spPr>
        <xdr:txBody>
          <a:bodyPr wrap="square" lIns="91440" tIns="45720" rIns="91440" bIns="45720" anchor="ctr">
            <a:noAutofit/>
          </a:bodyPr>
          <a:lstStyle/>
          <a:p>
            <a:pPr marL="0" indent="0" algn="ctr"/>
            <a:r>
              <a:rPr lang="en-US" sz="1400" b="1" i="0" u="none" strike="noStrike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/>
                <a:ea typeface="+mn-ea"/>
                <a:cs typeface="Calibri"/>
              </a:rPr>
              <a:t>DETAILED</a:t>
            </a:r>
            <a:r>
              <a:rPr lang="en-US" sz="1400" b="1" i="0" u="none" strike="noStrike" cap="none" spc="0">
                <a:ln w="0"/>
                <a:solidFill>
                  <a:srgbClr val="7030A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/>
                <a:ea typeface="+mn-ea"/>
                <a:cs typeface="Calibri"/>
              </a:rPr>
              <a:t> </a:t>
            </a:r>
            <a:r>
              <a:rPr lang="en-US" sz="1400" b="1" i="0" u="none" strike="noStrike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/>
                <a:ea typeface="+mn-ea"/>
                <a:cs typeface="Calibri"/>
              </a:rPr>
              <a:t>KPI</a:t>
            </a:r>
          </a:p>
        </xdr:txBody>
      </xdr:sp>
      <xdr:sp macro="" textlink="">
        <xdr:nvSpPr>
          <xdr:cNvPr id="134" name="Rectangle 133">
            <a:extLst>
              <a:ext uri="{FF2B5EF4-FFF2-40B4-BE49-F238E27FC236}">
                <a16:creationId xmlns:a16="http://schemas.microsoft.com/office/drawing/2014/main" id="{BF7B5C65-D84B-4A85-9DEA-7EFA60CC7E59}"/>
              </a:ext>
            </a:extLst>
          </xdr:cNvPr>
          <xdr:cNvSpPr/>
        </xdr:nvSpPr>
        <xdr:spPr>
          <a:xfrm rot="5400000">
            <a:off x="-519114" y="2838451"/>
            <a:ext cx="4610103" cy="266699"/>
          </a:xfrm>
          <a:prstGeom prst="rect">
            <a:avLst/>
          </a:prstGeom>
          <a:noFill/>
          <a:ln>
            <a:noFill/>
          </a:ln>
        </xdr:spPr>
        <xdr:txBody>
          <a:bodyPr wrap="square" lIns="91440" tIns="45720" rIns="91440" bIns="45720" anchor="ctr">
            <a:noAutofit/>
          </a:bodyPr>
          <a:lstStyle/>
          <a:p>
            <a:pPr marL="0" indent="0" algn="ctr"/>
            <a:r>
              <a:rPr lang="en-US" sz="2400" b="1" i="0" u="none" strike="noStrike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/>
                <a:ea typeface="+mn-ea"/>
                <a:cs typeface="Calibri"/>
              </a:rPr>
              <a:t>Call</a:t>
            </a:r>
            <a:r>
              <a:rPr lang="en-US" sz="2400" b="1" i="0" u="none" strike="noStrike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/>
                <a:ea typeface="+mn-ea"/>
                <a:cs typeface="Calibri"/>
              </a:rPr>
              <a:t> me: 07060968479</a:t>
            </a:r>
            <a:endPara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3</xdr:col>
      <xdr:colOff>114299</xdr:colOff>
      <xdr:row>18</xdr:row>
      <xdr:rowOff>85726</xdr:rowOff>
    </xdr:from>
    <xdr:to>
      <xdr:col>11</xdr:col>
      <xdr:colOff>47624</xdr:colOff>
      <xdr:row>29</xdr:row>
      <xdr:rowOff>9526</xdr:rowOff>
    </xdr:to>
    <xdr:graphicFrame macro="">
      <xdr:nvGraphicFramePr>
        <xdr:cNvPr id="116" name="Chart 115">
          <a:extLst>
            <a:ext uri="{FF2B5EF4-FFF2-40B4-BE49-F238E27FC236}">
              <a16:creationId xmlns:a16="http://schemas.microsoft.com/office/drawing/2014/main" id="{3E514860-4DBE-4ACB-9667-E62178590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457200</xdr:colOff>
      <xdr:row>6</xdr:row>
      <xdr:rowOff>85726</xdr:rowOff>
    </xdr:from>
    <xdr:to>
      <xdr:col>4</xdr:col>
      <xdr:colOff>476249</xdr:colOff>
      <xdr:row>18</xdr:row>
      <xdr:rowOff>142876</xdr:rowOff>
    </xdr:to>
    <xdr:graphicFrame macro="">
      <xdr:nvGraphicFramePr>
        <xdr:cNvPr id="117" name="Chart 116">
          <a:extLst>
            <a:ext uri="{FF2B5EF4-FFF2-40B4-BE49-F238E27FC236}">
              <a16:creationId xmlns:a16="http://schemas.microsoft.com/office/drawing/2014/main" id="{244AB03B-DAC0-4EA4-BBFE-D44A8085D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266700</xdr:colOff>
      <xdr:row>3</xdr:row>
      <xdr:rowOff>95248</xdr:rowOff>
    </xdr:from>
    <xdr:to>
      <xdr:col>21</xdr:col>
      <xdr:colOff>47626</xdr:colOff>
      <xdr:row>16</xdr:row>
      <xdr:rowOff>133350</xdr:rowOff>
    </xdr:to>
    <xdr:graphicFrame macro="">
      <xdr:nvGraphicFramePr>
        <xdr:cNvPr id="125" name="Chart 124">
          <a:extLst>
            <a:ext uri="{FF2B5EF4-FFF2-40B4-BE49-F238E27FC236}">
              <a16:creationId xmlns:a16="http://schemas.microsoft.com/office/drawing/2014/main" id="{AE4BDAF5-A02E-47B5-B415-37C66695A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17</xdr:col>
      <xdr:colOff>38099</xdr:colOff>
      <xdr:row>9</xdr:row>
      <xdr:rowOff>180975</xdr:rowOff>
    </xdr:from>
    <xdr:ext cx="1543051" cy="466725"/>
    <xdr:sp macro="" textlink="'Analysis 1'!I14">
      <xdr:nvSpPr>
        <xdr:cNvPr id="126" name="Rectangle 125">
          <a:extLst>
            <a:ext uri="{FF2B5EF4-FFF2-40B4-BE49-F238E27FC236}">
              <a16:creationId xmlns:a16="http://schemas.microsoft.com/office/drawing/2014/main" id="{D5749895-5D2C-42F7-99DB-5240B67DC4EC}"/>
            </a:ext>
          </a:extLst>
        </xdr:cNvPr>
        <xdr:cNvSpPr/>
      </xdr:nvSpPr>
      <xdr:spPr>
        <a:xfrm>
          <a:off x="10401299" y="1895475"/>
          <a:ext cx="1543051" cy="466725"/>
        </a:xfrm>
        <a:prstGeom prst="rect">
          <a:avLst/>
        </a:prstGeom>
        <a:noFill/>
        <a:ln>
          <a:noFill/>
        </a:ln>
      </xdr:spPr>
      <xdr:txBody>
        <a:bodyPr wrap="square" lIns="91440" tIns="45720" rIns="91440" bIns="45720" anchor="ctr">
          <a:noAutofit/>
        </a:bodyPr>
        <a:lstStyle/>
        <a:p>
          <a:pPr algn="ctr"/>
          <a:fld id="{792B95F8-075C-4939-A417-AFCB0426BCE0}" type="TxLink">
            <a:rPr lang="en-US" sz="3200" b="1" i="0" u="none" strike="noStrike" cap="none" spc="0">
              <a:ln w="0"/>
              <a:solidFill>
                <a:srgbClr val="660066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t>38.89%</a:t>
          </a:fld>
          <a:endParaRPr lang="en-US" sz="23900" b="1" cap="none" spc="0">
            <a:ln w="0"/>
            <a:solidFill>
              <a:srgbClr val="660066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18</xdr:col>
      <xdr:colOff>57150</xdr:colOff>
      <xdr:row>9</xdr:row>
      <xdr:rowOff>19050</xdr:rowOff>
    </xdr:from>
    <xdr:to>
      <xdr:col>18</xdr:col>
      <xdr:colOff>266700</xdr:colOff>
      <xdr:row>10</xdr:row>
      <xdr:rowOff>38100</xdr:rowOff>
    </xdr:to>
    <xdr:grpSp>
      <xdr:nvGrpSpPr>
        <xdr:cNvPr id="3072" name="Group 3071">
          <a:extLst>
            <a:ext uri="{FF2B5EF4-FFF2-40B4-BE49-F238E27FC236}">
              <a16:creationId xmlns:a16="http://schemas.microsoft.com/office/drawing/2014/main" id="{937E19E0-69A2-414E-BF7D-20724ABF6375}"/>
            </a:ext>
          </a:extLst>
        </xdr:cNvPr>
        <xdr:cNvGrpSpPr/>
      </xdr:nvGrpSpPr>
      <xdr:grpSpPr>
        <a:xfrm>
          <a:off x="11029950" y="1733550"/>
          <a:ext cx="209550" cy="209550"/>
          <a:chOff x="11029950" y="1733550"/>
          <a:chExt cx="209550" cy="209550"/>
        </a:xfrm>
      </xdr:grpSpPr>
      <xdr:sp macro="" textlink="">
        <xdr:nvSpPr>
          <xdr:cNvPr id="115" name="Circle: Hollow 114">
            <a:extLst>
              <a:ext uri="{FF2B5EF4-FFF2-40B4-BE49-F238E27FC236}">
                <a16:creationId xmlns:a16="http://schemas.microsoft.com/office/drawing/2014/main" id="{A7890D3C-104B-4569-B39D-36EC7D3AC988}"/>
              </a:ext>
            </a:extLst>
          </xdr:cNvPr>
          <xdr:cNvSpPr/>
        </xdr:nvSpPr>
        <xdr:spPr>
          <a:xfrm>
            <a:off x="11029950" y="1733550"/>
            <a:ext cx="209550" cy="209550"/>
          </a:xfrm>
          <a:prstGeom prst="donut">
            <a:avLst/>
          </a:prstGeom>
          <a:solidFill>
            <a:srgbClr val="C00000"/>
          </a:solidFill>
          <a:ln>
            <a:noFill/>
          </a:ln>
          <a:effectLst>
            <a:innerShdw blurRad="63500" dist="50800" dir="54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27" name="Flowchart: Connector 126">
            <a:extLst>
              <a:ext uri="{FF2B5EF4-FFF2-40B4-BE49-F238E27FC236}">
                <a16:creationId xmlns:a16="http://schemas.microsoft.com/office/drawing/2014/main" id="{00539A24-9065-4574-9274-39FD9D15B63B}"/>
              </a:ext>
            </a:extLst>
          </xdr:cNvPr>
          <xdr:cNvSpPr/>
        </xdr:nvSpPr>
        <xdr:spPr>
          <a:xfrm>
            <a:off x="11068050" y="1781175"/>
            <a:ext cx="123825" cy="123825"/>
          </a:xfrm>
          <a:prstGeom prst="flowChartConnector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16</xdr:col>
      <xdr:colOff>276226</xdr:colOff>
      <xdr:row>15</xdr:row>
      <xdr:rowOff>171450</xdr:rowOff>
    </xdr:from>
    <xdr:to>
      <xdr:col>20</xdr:col>
      <xdr:colOff>19050</xdr:colOff>
      <xdr:row>28</xdr:row>
      <xdr:rowOff>171450</xdr:rowOff>
    </xdr:to>
    <xdr:graphicFrame macro="">
      <xdr:nvGraphicFramePr>
        <xdr:cNvPr id="130" name="Chart 129">
          <a:extLst>
            <a:ext uri="{FF2B5EF4-FFF2-40B4-BE49-F238E27FC236}">
              <a16:creationId xmlns:a16="http://schemas.microsoft.com/office/drawing/2014/main" id="{477F48FE-9093-4948-8825-C17621E31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285751</xdr:colOff>
      <xdr:row>2</xdr:row>
      <xdr:rowOff>47625</xdr:rowOff>
    </xdr:from>
    <xdr:to>
      <xdr:col>20</xdr:col>
      <xdr:colOff>38101</xdr:colOff>
      <xdr:row>3</xdr:row>
      <xdr:rowOff>171450</xdr:rowOff>
    </xdr:to>
    <xdr:sp macro="" textlink="">
      <xdr:nvSpPr>
        <xdr:cNvPr id="3074" name="Rectangle 3073">
          <a:extLst>
            <a:ext uri="{FF2B5EF4-FFF2-40B4-BE49-F238E27FC236}">
              <a16:creationId xmlns:a16="http://schemas.microsoft.com/office/drawing/2014/main" id="{0482A7C3-4773-4C17-BCF1-5B68B5CE5038}"/>
            </a:ext>
          </a:extLst>
        </xdr:cNvPr>
        <xdr:cNvSpPr/>
      </xdr:nvSpPr>
      <xdr:spPr>
        <a:xfrm>
          <a:off x="10039351" y="428625"/>
          <a:ext cx="2190750" cy="314325"/>
        </a:xfrm>
        <a:prstGeom prst="rect">
          <a:avLst/>
        </a:prstGeom>
        <a:gradFill>
          <a:gsLst>
            <a:gs pos="0">
              <a:srgbClr val="7030A0"/>
            </a:gs>
            <a:gs pos="100000">
              <a:schemeClr val="bg1"/>
            </a:gs>
          </a:gsLst>
          <a:lin ang="5400000" scaled="0"/>
        </a:gradFill>
        <a:ln>
          <a:noFill/>
        </a:ln>
        <a:effectLst>
          <a:reflection blurRad="6350" stA="50000" endA="300" endPos="90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142875</xdr:colOff>
      <xdr:row>2</xdr:row>
      <xdr:rowOff>38100</xdr:rowOff>
    </xdr:from>
    <xdr:to>
      <xdr:col>20</xdr:col>
      <xdr:colOff>38100</xdr:colOff>
      <xdr:row>4</xdr:row>
      <xdr:rowOff>123825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919A34B3-4F42-4D50-B01F-ED2BDCA9E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25275" y="419100"/>
          <a:ext cx="504825" cy="466725"/>
        </a:xfrm>
        <a:prstGeom prst="rect">
          <a:avLst/>
        </a:prstGeom>
      </xdr:spPr>
    </xdr:pic>
    <xdr:clientData/>
  </xdr:twoCellAnchor>
  <xdr:twoCellAnchor editAs="oneCell">
    <xdr:from>
      <xdr:col>16</xdr:col>
      <xdr:colOff>352426</xdr:colOff>
      <xdr:row>17</xdr:row>
      <xdr:rowOff>114300</xdr:rowOff>
    </xdr:from>
    <xdr:to>
      <xdr:col>17</xdr:col>
      <xdr:colOff>200026</xdr:colOff>
      <xdr:row>20</xdr:row>
      <xdr:rowOff>114300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D0926364-41B0-49B9-B889-49DC45433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6026" y="3352800"/>
          <a:ext cx="457200" cy="571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DWIN/CAREER/DATA%20ANALYST/PORTFOLIO/Excel%20Lect/Lect%204%20Call%20centre%20Analysis/Call%20Center%20KPI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Backend"/>
      <sheetName val="Datasource"/>
      <sheetName val="Datasource (2)"/>
    </sheetNames>
    <sheetDataSet>
      <sheetData sheetId="0" refreshError="1"/>
      <sheetData sheetId="1">
        <row r="9">
          <cell r="C9">
            <v>43862</v>
          </cell>
          <cell r="D9">
            <v>43890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950907-996C-42DA-8775-F169821A562A}" name="DataTable" displayName="DataTable" ref="A1:J650" totalsRowShown="0" tableBorderDxfId="9" headerRowCellStyle="Normal" dataCellStyle="Normal">
  <tableColumns count="10">
    <tableColumn id="1" xr3:uid="{98630E2C-3A78-43A6-BE8B-12A61DD51AFB}" name="Call Id" dataCellStyle="Normal"/>
    <tableColumn id="2" xr3:uid="{FE7C0F13-D4F5-4919-82C3-ED70BA73556A}" name="Month" dataDxfId="8" dataCellStyle="Normal"/>
    <tableColumn id="3" xr3:uid="{6418B226-C725-4EDF-B1B0-9A321EF1427C}" name="Agents" dataCellStyle="Normal"/>
    <tableColumn id="4" xr3:uid="{3205EAFA-C424-476D-9D4D-2F06CA66EF1D}" name="Department" dataCellStyle="Normal"/>
    <tableColumn id="6" xr3:uid="{A35AE535-F398-4437-A467-77380390E800}" name="Average Speed of Answer in Secs" dataCellStyle="Normal"/>
    <tableColumn id="14" xr3:uid="{77355170-1432-42F8-B273-E1F3219F5567}" name="In-person visits" dataDxfId="7"/>
    <tableColumn id="13" xr3:uid="{2A597649-5048-45CD-9539-19F02AA3537A}" name="Calls Answered(Y/N)" dataDxfId="6"/>
    <tableColumn id="10" xr3:uid="{33B07A91-E907-4D02-A904-9D1ED0A1A157}" name="Satisfaction status" dataCellStyle="Normal"/>
    <tableColumn id="11" xr3:uid="{F7682814-BC30-41FE-A447-D595B736BFAA}" name="Months Filter" dataDxfId="1" dataCellStyle="Normal">
      <calculatedColumnFormula>IF(AND(DataTable[[#This Row],[Month]]&gt;='Analysis 1'!$C$10,DataTable[[#This Row],[Month]]&lt;='Analysis 1'!$D$10),TRUE,FALSE)</calculatedColumnFormula>
    </tableColumn>
    <tableColumn id="5" xr3:uid="{F6657097-D54C-481D-9A7D-C63972040BF1}" name="Column1" dataDxfId="0" dataCellStyle="Normal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AC9D79-7598-4C84-8C77-7A0639F05815}" name="TableData3" displayName="TableData3" ref="A1:L107" totalsRowShown="0" tableBorderDxfId="5" headerRowCellStyle="Normal" dataCellStyle="Normal">
  <autoFilter ref="A1:L107" xr:uid="{28F29CC4-9462-4C91-80C7-D447748E66C8}"/>
  <tableColumns count="12">
    <tableColumn id="1" xr3:uid="{F06BD267-48EC-4EEC-B1AE-84FCC7A78E91}" name="Call Id" dataCellStyle="Normal"/>
    <tableColumn id="2" xr3:uid="{54600C7B-389F-4006-A58F-F02FA86CCD3E}" name="Month" dataDxfId="4" dataCellStyle="Normal"/>
    <tableColumn id="3" xr3:uid="{5C298D3F-DFD4-4596-B12F-8D6AC482EC1B}" name="Agents" dataCellStyle="Normal"/>
    <tableColumn id="4" xr3:uid="{5F69DE65-3752-4053-8F3F-0A8E9F01512D}" name="Department" dataCellStyle="Normal"/>
    <tableColumn id="5" xr3:uid="{7B8BEC18-BFB9-47D2-989E-748F88DEC133}" name="Inbound Calls" dataCellStyle="Normal"/>
    <tableColumn id="6" xr3:uid="{34E93BB7-36C8-4DA0-9190-F106914BC8AA}" name="Average Speed of Answer in Secs" dataCellStyle="Normal"/>
    <tableColumn id="7" xr3:uid="{B302BFAB-A5D8-49A9-BECD-95E90DF69F0C}" name="Abandoned Calls" dataCellStyle="Normal"/>
    <tableColumn id="8" xr3:uid="{91D783A9-57AA-431E-97DF-B9AA18CA86F7}" name="Call Abandonment Rate" dataCellStyle="Normal"/>
    <tableColumn id="9" xr3:uid="{3B4E8260-DF71-435F-AA6B-D985C748FCAF}" name="In-person visits" dataCellStyle="Normal"/>
    <tableColumn id="13" xr3:uid="{D8E231CD-B04A-418C-BAFE-5BC44870C1BF}" name="Calls Answered" dataDxfId="3"/>
    <tableColumn id="10" xr3:uid="{777743A9-FD1A-4814-9254-50821A8FBB90}" name="Satisfaction status" dataCellStyle="Normal"/>
    <tableColumn id="11" xr3:uid="{DFFF6227-07D4-4B6C-BD98-C0770A66D27E}" name="Months Filter" dataDxfId="2" dataCellStyle="Normal">
      <calculatedColumnFormula>IF(AND(TableData3[[#This Row],[Month]]&gt;=[1]Backend!$C$9,TableData3[[#This Row],[Month]]&lt;=[1]Backend!$D$9),TRUE,FALSE)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1ED7-88EC-4D04-B99F-16C577695645}">
  <dimension ref="A1:J650"/>
  <sheetViews>
    <sheetView topLeftCell="B1" workbookViewId="0">
      <selection activeCell="J5" sqref="J5"/>
    </sheetView>
  </sheetViews>
  <sheetFormatPr defaultRowHeight="15" x14ac:dyDescent="0.25"/>
  <cols>
    <col min="1" max="1" width="8.7109375" bestFit="1" customWidth="1"/>
    <col min="2" max="2" width="9.7109375" bestFit="1" customWidth="1"/>
    <col min="3" max="3" width="12.85546875" bestFit="1" customWidth="1"/>
    <col min="4" max="4" width="14" bestFit="1" customWidth="1"/>
    <col min="5" max="5" width="33.140625" bestFit="1" customWidth="1"/>
    <col min="6" max="6" width="17" bestFit="1" customWidth="1"/>
    <col min="7" max="7" width="22" bestFit="1" customWidth="1"/>
    <col min="8" max="8" width="19.5703125" bestFit="1" customWidth="1"/>
    <col min="9" max="9" width="15.42578125" bestFit="1" customWidth="1"/>
  </cols>
  <sheetData>
    <row r="1" spans="1:10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s="15" t="s">
        <v>154</v>
      </c>
    </row>
    <row r="2" spans="1:10" x14ac:dyDescent="0.25">
      <c r="A2" t="s">
        <v>9</v>
      </c>
      <c r="B2" s="1">
        <v>43831</v>
      </c>
      <c r="C2" s="3" t="s">
        <v>10</v>
      </c>
      <c r="D2" s="3" t="s">
        <v>11</v>
      </c>
      <c r="E2">
        <v>17</v>
      </c>
      <c r="F2">
        <v>10</v>
      </c>
      <c r="G2" t="s">
        <v>12</v>
      </c>
      <c r="H2">
        <v>1</v>
      </c>
      <c r="I2" t="b">
        <f>IF(AND(DataTable[[#This Row],[Month]]&gt;='Analysis 1'!$C$10,DataTable[[#This Row],[Month]]&lt;='Analysis 1'!$D$10),TRUE,FALSE)</f>
        <v>0</v>
      </c>
      <c r="J2" s="15"/>
    </row>
    <row r="3" spans="1:10" x14ac:dyDescent="0.25">
      <c r="A3" t="s">
        <v>13</v>
      </c>
      <c r="B3" s="1">
        <v>43832</v>
      </c>
      <c r="C3" s="3" t="s">
        <v>14</v>
      </c>
      <c r="D3" s="3" t="s">
        <v>15</v>
      </c>
      <c r="E3">
        <v>14</v>
      </c>
      <c r="F3">
        <v>39</v>
      </c>
      <c r="G3" t="s">
        <v>12</v>
      </c>
      <c r="H3">
        <v>0</v>
      </c>
      <c r="I3" t="b">
        <f>IF(AND(DataTable[[#This Row],[Month]]&gt;='Analysis 1'!$C$10,DataTable[[#This Row],[Month]]&lt;='Analysis 1'!$D$10),TRUE,FALSE)</f>
        <v>0</v>
      </c>
      <c r="J3" s="15"/>
    </row>
    <row r="4" spans="1:10" x14ac:dyDescent="0.25">
      <c r="A4" t="s">
        <v>16</v>
      </c>
      <c r="B4" s="1">
        <v>43833</v>
      </c>
      <c r="C4" s="3" t="s">
        <v>17</v>
      </c>
      <c r="D4" s="3" t="s">
        <v>18</v>
      </c>
      <c r="E4">
        <v>22</v>
      </c>
      <c r="F4">
        <v>4</v>
      </c>
      <c r="G4" t="s">
        <v>12</v>
      </c>
      <c r="H4">
        <v>1</v>
      </c>
      <c r="I4" t="b">
        <f>IF(AND(DataTable[[#This Row],[Month]]&gt;='Analysis 1'!$C$10,DataTable[[#This Row],[Month]]&lt;='Analysis 1'!$D$10),TRUE,FALSE)</f>
        <v>0</v>
      </c>
      <c r="J4" s="15"/>
    </row>
    <row r="5" spans="1:10" x14ac:dyDescent="0.25">
      <c r="A5" t="s">
        <v>19</v>
      </c>
      <c r="B5" s="1">
        <v>43834</v>
      </c>
      <c r="C5" t="s">
        <v>20</v>
      </c>
      <c r="D5" s="3" t="s">
        <v>15</v>
      </c>
      <c r="E5">
        <v>24</v>
      </c>
      <c r="F5">
        <v>5</v>
      </c>
      <c r="G5" t="s">
        <v>12</v>
      </c>
      <c r="H5">
        <v>1</v>
      </c>
      <c r="I5" t="b">
        <f>IF(AND(DataTable[[#This Row],[Month]]&gt;='Analysis 1'!$C$10,DataTable[[#This Row],[Month]]&lt;='Analysis 1'!$D$10),TRUE,FALSE)</f>
        <v>0</v>
      </c>
      <c r="J5" s="15"/>
    </row>
    <row r="6" spans="1:10" x14ac:dyDescent="0.25">
      <c r="A6" t="s">
        <v>21</v>
      </c>
      <c r="B6" s="1">
        <v>43835</v>
      </c>
      <c r="C6" t="s">
        <v>22</v>
      </c>
      <c r="D6" s="3" t="s">
        <v>18</v>
      </c>
      <c r="E6">
        <v>14</v>
      </c>
      <c r="F6">
        <v>0</v>
      </c>
      <c r="G6" t="s">
        <v>23</v>
      </c>
      <c r="H6">
        <v>1</v>
      </c>
      <c r="I6" t="b">
        <f>IF(AND(DataTable[[#This Row],[Month]]&gt;='Analysis 1'!$C$10,DataTable[[#This Row],[Month]]&lt;='Analysis 1'!$D$10),TRUE,FALSE)</f>
        <v>0</v>
      </c>
      <c r="J6" s="15"/>
    </row>
    <row r="7" spans="1:10" x14ac:dyDescent="0.25">
      <c r="A7" t="s">
        <v>24</v>
      </c>
      <c r="B7" s="1">
        <v>43836</v>
      </c>
      <c r="C7" s="3" t="s">
        <v>10</v>
      </c>
      <c r="D7" s="3" t="s">
        <v>11</v>
      </c>
      <c r="E7">
        <v>12</v>
      </c>
      <c r="F7">
        <v>50</v>
      </c>
      <c r="G7" t="s">
        <v>12</v>
      </c>
      <c r="H7">
        <v>1</v>
      </c>
      <c r="I7" t="b">
        <f>IF(AND(DataTable[[#This Row],[Month]]&gt;='Analysis 1'!$C$10,DataTable[[#This Row],[Month]]&lt;='Analysis 1'!$D$10),TRUE,FALSE)</f>
        <v>0</v>
      </c>
      <c r="J7" s="15"/>
    </row>
    <row r="8" spans="1:10" x14ac:dyDescent="0.25">
      <c r="A8" t="s">
        <v>25</v>
      </c>
      <c r="B8" s="1">
        <v>43837</v>
      </c>
      <c r="C8" s="3" t="s">
        <v>14</v>
      </c>
      <c r="D8" s="3" t="s">
        <v>15</v>
      </c>
      <c r="F8">
        <v>4</v>
      </c>
      <c r="G8" t="s">
        <v>26</v>
      </c>
      <c r="I8" t="b">
        <f>IF(AND(DataTable[[#This Row],[Month]]&gt;='Analysis 1'!$C$10,DataTable[[#This Row],[Month]]&lt;='Analysis 1'!$D$10),TRUE,FALSE)</f>
        <v>0</v>
      </c>
      <c r="J8" s="15"/>
    </row>
    <row r="9" spans="1:10" x14ac:dyDescent="0.25">
      <c r="A9" t="s">
        <v>27</v>
      </c>
      <c r="B9" s="1">
        <v>43838</v>
      </c>
      <c r="C9" s="3" t="s">
        <v>17</v>
      </c>
      <c r="D9" s="3" t="s">
        <v>18</v>
      </c>
      <c r="F9">
        <v>2</v>
      </c>
      <c r="G9" t="s">
        <v>26</v>
      </c>
      <c r="I9" t="b">
        <f>IF(AND(DataTable[[#This Row],[Month]]&gt;='Analysis 1'!$C$10,DataTable[[#This Row],[Month]]&lt;='Analysis 1'!$D$10),TRUE,FALSE)</f>
        <v>0</v>
      </c>
      <c r="J9" s="15"/>
    </row>
    <row r="10" spans="1:10" x14ac:dyDescent="0.25">
      <c r="A10" t="s">
        <v>28</v>
      </c>
      <c r="B10" s="1">
        <v>43839</v>
      </c>
      <c r="C10" t="s">
        <v>20</v>
      </c>
      <c r="D10" s="3" t="s">
        <v>15</v>
      </c>
      <c r="E10">
        <v>19</v>
      </c>
      <c r="F10">
        <v>70</v>
      </c>
      <c r="G10" t="s">
        <v>12</v>
      </c>
      <c r="H10">
        <v>1</v>
      </c>
      <c r="I10" t="b">
        <f>IF(AND(DataTable[[#This Row],[Month]]&gt;='Analysis 1'!$C$10,DataTable[[#This Row],[Month]]&lt;='Analysis 1'!$D$10),TRUE,FALSE)</f>
        <v>0</v>
      </c>
      <c r="J10" s="15"/>
    </row>
    <row r="11" spans="1:10" x14ac:dyDescent="0.25">
      <c r="A11" t="s">
        <v>29</v>
      </c>
      <c r="B11" s="1">
        <v>43840</v>
      </c>
      <c r="C11" t="s">
        <v>22</v>
      </c>
      <c r="D11" s="3" t="s">
        <v>18</v>
      </c>
      <c r="E11">
        <v>15</v>
      </c>
      <c r="F11">
        <v>50</v>
      </c>
      <c r="G11" t="s">
        <v>12</v>
      </c>
      <c r="H11">
        <v>1</v>
      </c>
      <c r="I11" t="b">
        <f>IF(AND(DataTable[[#This Row],[Month]]&gt;='Analysis 1'!$C$10,DataTable[[#This Row],[Month]]&lt;='Analysis 1'!$D$10),TRUE,FALSE)</f>
        <v>0</v>
      </c>
      <c r="J11" s="15"/>
    </row>
    <row r="12" spans="1:10" x14ac:dyDescent="0.25">
      <c r="A12" t="s">
        <v>30</v>
      </c>
      <c r="B12" s="1">
        <v>43841</v>
      </c>
      <c r="C12" s="3" t="s">
        <v>10</v>
      </c>
      <c r="D12" s="3" t="s">
        <v>11</v>
      </c>
      <c r="E12">
        <v>21</v>
      </c>
      <c r="F12">
        <v>12</v>
      </c>
      <c r="G12" t="s">
        <v>12</v>
      </c>
      <c r="H12">
        <v>1</v>
      </c>
      <c r="I12" t="b">
        <f>IF(AND(DataTable[[#This Row],[Month]]&gt;='Analysis 1'!$C$10,DataTable[[#This Row],[Month]]&lt;='Analysis 1'!$D$10),TRUE,FALSE)</f>
        <v>0</v>
      </c>
      <c r="J12" s="15"/>
    </row>
    <row r="13" spans="1:10" x14ac:dyDescent="0.25">
      <c r="A13" t="s">
        <v>31</v>
      </c>
      <c r="B13" s="1">
        <v>43842</v>
      </c>
      <c r="C13" s="3" t="s">
        <v>14</v>
      </c>
      <c r="D13" s="3" t="s">
        <v>15</v>
      </c>
      <c r="E13">
        <v>20</v>
      </c>
      <c r="F13">
        <v>1</v>
      </c>
      <c r="G13" t="s">
        <v>12</v>
      </c>
      <c r="H13">
        <v>1</v>
      </c>
      <c r="I13" t="b">
        <f>IF(AND(DataTable[[#This Row],[Month]]&gt;='Analysis 1'!$C$10,DataTable[[#This Row],[Month]]&lt;='Analysis 1'!$D$10),TRUE,FALSE)</f>
        <v>0</v>
      </c>
      <c r="J13" s="15"/>
    </row>
    <row r="14" spans="1:10" x14ac:dyDescent="0.25">
      <c r="A14" t="s">
        <v>32</v>
      </c>
      <c r="B14" s="1">
        <v>43843</v>
      </c>
      <c r="C14" s="3" t="s">
        <v>17</v>
      </c>
      <c r="D14" s="3" t="s">
        <v>18</v>
      </c>
      <c r="E14">
        <v>28</v>
      </c>
      <c r="F14">
        <v>2</v>
      </c>
      <c r="G14" t="s">
        <v>12</v>
      </c>
      <c r="H14">
        <v>1</v>
      </c>
      <c r="I14" t="b">
        <f>IF(AND(DataTable[[#This Row],[Month]]&gt;='Analysis 1'!$C$10,DataTable[[#This Row],[Month]]&lt;='Analysis 1'!$D$10),TRUE,FALSE)</f>
        <v>0</v>
      </c>
      <c r="J14" s="15"/>
    </row>
    <row r="15" spans="1:10" x14ac:dyDescent="0.25">
      <c r="A15" t="s">
        <v>33</v>
      </c>
      <c r="B15" s="1">
        <v>43844</v>
      </c>
      <c r="C15" t="s">
        <v>20</v>
      </c>
      <c r="D15" s="3" t="s">
        <v>15</v>
      </c>
      <c r="E15">
        <v>18</v>
      </c>
      <c r="F15">
        <v>3</v>
      </c>
      <c r="G15" t="s">
        <v>12</v>
      </c>
      <c r="H15">
        <v>1</v>
      </c>
      <c r="I15" t="b">
        <f>IF(AND(DataTable[[#This Row],[Month]]&gt;='Analysis 1'!$C$10,DataTable[[#This Row],[Month]]&lt;='Analysis 1'!$D$10),TRUE,FALSE)</f>
        <v>0</v>
      </c>
      <c r="J15" s="15"/>
    </row>
    <row r="16" spans="1:10" x14ac:dyDescent="0.25">
      <c r="A16" t="s">
        <v>34</v>
      </c>
      <c r="B16" s="1">
        <v>43845</v>
      </c>
      <c r="C16" t="s">
        <v>22</v>
      </c>
      <c r="D16" s="3" t="s">
        <v>18</v>
      </c>
      <c r="F16">
        <v>9</v>
      </c>
      <c r="G16" t="s">
        <v>26</v>
      </c>
      <c r="I16" t="b">
        <f>IF(AND(DataTable[[#This Row],[Month]]&gt;='Analysis 1'!$C$10,DataTable[[#This Row],[Month]]&lt;='Analysis 1'!$D$10),TRUE,FALSE)</f>
        <v>0</v>
      </c>
      <c r="J16" s="15"/>
    </row>
    <row r="17" spans="1:10" x14ac:dyDescent="0.25">
      <c r="A17" t="s">
        <v>35</v>
      </c>
      <c r="B17" s="1">
        <v>43846</v>
      </c>
      <c r="C17" s="3" t="s">
        <v>10</v>
      </c>
      <c r="D17" s="3" t="s">
        <v>11</v>
      </c>
      <c r="F17">
        <v>4</v>
      </c>
      <c r="G17" t="s">
        <v>26</v>
      </c>
      <c r="I17" t="b">
        <f>IF(AND(DataTable[[#This Row],[Month]]&gt;='Analysis 1'!$C$10,DataTable[[#This Row],[Month]]&lt;='Analysis 1'!$D$10),TRUE,FALSE)</f>
        <v>0</v>
      </c>
      <c r="J17" s="15"/>
    </row>
    <row r="18" spans="1:10" x14ac:dyDescent="0.25">
      <c r="A18" t="s">
        <v>36</v>
      </c>
      <c r="B18" s="1">
        <v>43847</v>
      </c>
      <c r="C18" s="3" t="s">
        <v>14</v>
      </c>
      <c r="D18" s="3" t="s">
        <v>15</v>
      </c>
      <c r="F18">
        <v>10</v>
      </c>
      <c r="G18" t="s">
        <v>26</v>
      </c>
      <c r="I18" t="b">
        <f>IF(AND(DataTable[[#This Row],[Month]]&gt;='Analysis 1'!$C$10,DataTable[[#This Row],[Month]]&lt;='Analysis 1'!$D$10),TRUE,FALSE)</f>
        <v>0</v>
      </c>
      <c r="J18" s="15"/>
    </row>
    <row r="19" spans="1:10" x14ac:dyDescent="0.25">
      <c r="A19" t="s">
        <v>37</v>
      </c>
      <c r="B19" s="1">
        <v>43848</v>
      </c>
      <c r="C19" s="3" t="s">
        <v>17</v>
      </c>
      <c r="D19" s="3" t="s">
        <v>18</v>
      </c>
      <c r="E19">
        <v>12</v>
      </c>
      <c r="F19">
        <v>9</v>
      </c>
      <c r="G19" t="s">
        <v>12</v>
      </c>
      <c r="H19">
        <v>1</v>
      </c>
      <c r="I19" t="b">
        <f>IF(AND(DataTable[[#This Row],[Month]]&gt;='Analysis 1'!$C$10,DataTable[[#This Row],[Month]]&lt;='Analysis 1'!$D$10),TRUE,FALSE)</f>
        <v>0</v>
      </c>
      <c r="J19" s="15"/>
    </row>
    <row r="20" spans="1:10" x14ac:dyDescent="0.25">
      <c r="A20" t="s">
        <v>38</v>
      </c>
      <c r="B20" s="1">
        <v>43849</v>
      </c>
      <c r="C20" t="s">
        <v>20</v>
      </c>
      <c r="D20" s="3" t="s">
        <v>15</v>
      </c>
      <c r="E20">
        <v>11</v>
      </c>
      <c r="F20">
        <v>2</v>
      </c>
      <c r="G20" t="s">
        <v>12</v>
      </c>
      <c r="H20">
        <v>1</v>
      </c>
      <c r="I20" t="b">
        <f>IF(AND(DataTable[[#This Row],[Month]]&gt;='Analysis 1'!$C$10,DataTable[[#This Row],[Month]]&lt;='Analysis 1'!$D$10),TRUE,FALSE)</f>
        <v>0</v>
      </c>
      <c r="J20" s="15"/>
    </row>
    <row r="21" spans="1:10" x14ac:dyDescent="0.25">
      <c r="A21" t="s">
        <v>39</v>
      </c>
      <c r="B21" s="1">
        <v>43850</v>
      </c>
      <c r="C21" t="s">
        <v>22</v>
      </c>
      <c r="D21" s="3" t="s">
        <v>18</v>
      </c>
      <c r="E21">
        <v>11</v>
      </c>
      <c r="F21">
        <v>13</v>
      </c>
      <c r="G21" t="s">
        <v>12</v>
      </c>
      <c r="H21">
        <v>1</v>
      </c>
      <c r="I21" t="b">
        <f>IF(AND(DataTable[[#This Row],[Month]]&gt;='Analysis 1'!$C$10,DataTable[[#This Row],[Month]]&lt;='Analysis 1'!$D$10),TRUE,FALSE)</f>
        <v>0</v>
      </c>
      <c r="J21" s="15"/>
    </row>
    <row r="22" spans="1:10" x14ac:dyDescent="0.25">
      <c r="A22" t="s">
        <v>40</v>
      </c>
      <c r="B22" s="1">
        <v>43851</v>
      </c>
      <c r="C22" s="3" t="s">
        <v>10</v>
      </c>
      <c r="D22" s="3" t="s">
        <v>11</v>
      </c>
      <c r="E22">
        <v>10</v>
      </c>
      <c r="F22">
        <v>15</v>
      </c>
      <c r="G22" t="s">
        <v>12</v>
      </c>
      <c r="H22">
        <v>0</v>
      </c>
      <c r="I22" t="b">
        <f>IF(AND(DataTable[[#This Row],[Month]]&gt;='Analysis 1'!$C$10,DataTable[[#This Row],[Month]]&lt;='Analysis 1'!$D$10),TRUE,FALSE)</f>
        <v>0</v>
      </c>
      <c r="J22" s="15"/>
    </row>
    <row r="23" spans="1:10" x14ac:dyDescent="0.25">
      <c r="A23" t="s">
        <v>41</v>
      </c>
      <c r="B23" s="1">
        <v>43852</v>
      </c>
      <c r="C23" s="3" t="s">
        <v>14</v>
      </c>
      <c r="D23" s="3" t="s">
        <v>15</v>
      </c>
      <c r="E23">
        <v>16</v>
      </c>
      <c r="F23">
        <v>18</v>
      </c>
      <c r="G23" t="s">
        <v>12</v>
      </c>
      <c r="H23">
        <v>0</v>
      </c>
      <c r="I23" t="b">
        <f>IF(AND(DataTable[[#This Row],[Month]]&gt;='Analysis 1'!$C$10,DataTable[[#This Row],[Month]]&lt;='Analysis 1'!$D$10),TRUE,FALSE)</f>
        <v>0</v>
      </c>
      <c r="J23" s="15"/>
    </row>
    <row r="24" spans="1:10" x14ac:dyDescent="0.25">
      <c r="A24" t="s">
        <v>42</v>
      </c>
      <c r="B24" s="1">
        <v>43853</v>
      </c>
      <c r="C24" s="3" t="s">
        <v>17</v>
      </c>
      <c r="D24" s="3" t="s">
        <v>18</v>
      </c>
      <c r="E24">
        <v>29</v>
      </c>
      <c r="F24">
        <v>10</v>
      </c>
      <c r="G24" t="s">
        <v>23</v>
      </c>
      <c r="H24">
        <v>0</v>
      </c>
      <c r="I24" t="b">
        <f>IF(AND(DataTable[[#This Row],[Month]]&gt;='Analysis 1'!$C$10,DataTable[[#This Row],[Month]]&lt;='Analysis 1'!$D$10),TRUE,FALSE)</f>
        <v>0</v>
      </c>
      <c r="J24" s="15"/>
    </row>
    <row r="25" spans="1:10" x14ac:dyDescent="0.25">
      <c r="A25" t="s">
        <v>43</v>
      </c>
      <c r="B25" s="1">
        <v>43854</v>
      </c>
      <c r="C25" t="s">
        <v>20</v>
      </c>
      <c r="D25" s="3" t="s">
        <v>15</v>
      </c>
      <c r="E25">
        <v>31</v>
      </c>
      <c r="F25">
        <v>39</v>
      </c>
      <c r="G25" t="s">
        <v>12</v>
      </c>
      <c r="H25">
        <v>1</v>
      </c>
      <c r="I25" t="b">
        <f>IF(AND(DataTable[[#This Row],[Month]]&gt;='Analysis 1'!$C$10,DataTable[[#This Row],[Month]]&lt;='Analysis 1'!$D$10),TRUE,FALSE)</f>
        <v>0</v>
      </c>
      <c r="J25" s="15"/>
    </row>
    <row r="26" spans="1:10" x14ac:dyDescent="0.25">
      <c r="A26" t="s">
        <v>44</v>
      </c>
      <c r="B26" s="1">
        <v>43855</v>
      </c>
      <c r="C26" t="s">
        <v>22</v>
      </c>
      <c r="D26" s="3" t="s">
        <v>18</v>
      </c>
      <c r="F26">
        <v>4</v>
      </c>
      <c r="G26" t="s">
        <v>26</v>
      </c>
      <c r="I26" t="b">
        <f>IF(AND(DataTable[[#This Row],[Month]]&gt;='Analysis 1'!$C$10,DataTable[[#This Row],[Month]]&lt;='Analysis 1'!$D$10),TRUE,FALSE)</f>
        <v>0</v>
      </c>
      <c r="J26" s="15"/>
    </row>
    <row r="27" spans="1:10" x14ac:dyDescent="0.25">
      <c r="A27" t="s">
        <v>45</v>
      </c>
      <c r="B27" s="1">
        <v>43856</v>
      </c>
      <c r="C27" s="3" t="s">
        <v>10</v>
      </c>
      <c r="D27" s="3" t="s">
        <v>11</v>
      </c>
      <c r="F27">
        <v>5</v>
      </c>
      <c r="G27" t="s">
        <v>26</v>
      </c>
      <c r="I27" t="b">
        <f>IF(AND(DataTable[[#This Row],[Month]]&gt;='Analysis 1'!$C$10,DataTable[[#This Row],[Month]]&lt;='Analysis 1'!$D$10),TRUE,FALSE)</f>
        <v>0</v>
      </c>
      <c r="J27" s="15"/>
    </row>
    <row r="28" spans="1:10" x14ac:dyDescent="0.25">
      <c r="A28" t="s">
        <v>46</v>
      </c>
      <c r="B28" s="1">
        <v>43857</v>
      </c>
      <c r="C28" s="3" t="s">
        <v>14</v>
      </c>
      <c r="D28" s="3" t="s">
        <v>15</v>
      </c>
      <c r="E28">
        <v>13</v>
      </c>
      <c r="F28">
        <v>0</v>
      </c>
      <c r="G28" t="s">
        <v>12</v>
      </c>
      <c r="H28">
        <v>1</v>
      </c>
      <c r="I28" t="b">
        <f>IF(AND(DataTable[[#This Row],[Month]]&gt;='Analysis 1'!$C$10,DataTable[[#This Row],[Month]]&lt;='Analysis 1'!$D$10),TRUE,FALSE)</f>
        <v>0</v>
      </c>
      <c r="J28" s="15"/>
    </row>
    <row r="29" spans="1:10" x14ac:dyDescent="0.25">
      <c r="A29" t="s">
        <v>47</v>
      </c>
      <c r="B29" s="1">
        <v>43858</v>
      </c>
      <c r="C29" s="3" t="s">
        <v>17</v>
      </c>
      <c r="D29" s="3" t="s">
        <v>18</v>
      </c>
      <c r="E29">
        <v>28</v>
      </c>
      <c r="F29">
        <v>50</v>
      </c>
      <c r="G29" t="s">
        <v>12</v>
      </c>
      <c r="H29">
        <v>1</v>
      </c>
      <c r="I29" t="b">
        <f>IF(AND(DataTable[[#This Row],[Month]]&gt;='Analysis 1'!$C$10,DataTable[[#This Row],[Month]]&lt;='Analysis 1'!$D$10),TRUE,FALSE)</f>
        <v>0</v>
      </c>
      <c r="J29" s="15"/>
    </row>
    <row r="30" spans="1:10" x14ac:dyDescent="0.25">
      <c r="A30" t="s">
        <v>48</v>
      </c>
      <c r="B30" s="1">
        <v>43859</v>
      </c>
      <c r="C30" t="s">
        <v>20</v>
      </c>
      <c r="D30" s="3" t="s">
        <v>15</v>
      </c>
      <c r="E30">
        <v>32</v>
      </c>
      <c r="F30">
        <v>4</v>
      </c>
      <c r="G30" t="s">
        <v>12</v>
      </c>
      <c r="H30">
        <v>1</v>
      </c>
      <c r="I30" t="b">
        <f>IF(AND(DataTable[[#This Row],[Month]]&gt;='Analysis 1'!$C$10,DataTable[[#This Row],[Month]]&lt;='Analysis 1'!$D$10),TRUE,FALSE)</f>
        <v>0</v>
      </c>
      <c r="J30" s="15"/>
    </row>
    <row r="31" spans="1:10" x14ac:dyDescent="0.25">
      <c r="A31" t="s">
        <v>49</v>
      </c>
      <c r="B31" s="1">
        <v>43860</v>
      </c>
      <c r="C31" t="s">
        <v>22</v>
      </c>
      <c r="D31" s="3" t="s">
        <v>18</v>
      </c>
      <c r="E31">
        <v>16</v>
      </c>
      <c r="F31">
        <v>2</v>
      </c>
      <c r="G31" t="s">
        <v>12</v>
      </c>
      <c r="H31">
        <v>1</v>
      </c>
      <c r="I31" t="b">
        <f>IF(AND(DataTable[[#This Row],[Month]]&gt;='Analysis 1'!$C$10,DataTable[[#This Row],[Month]]&lt;='Analysis 1'!$D$10),TRUE,FALSE)</f>
        <v>0</v>
      </c>
      <c r="J31" s="15"/>
    </row>
    <row r="32" spans="1:10" x14ac:dyDescent="0.25">
      <c r="A32" t="s">
        <v>50</v>
      </c>
      <c r="B32" s="1">
        <v>43861</v>
      </c>
      <c r="C32" s="3" t="s">
        <v>10</v>
      </c>
      <c r="D32" s="3" t="s">
        <v>11</v>
      </c>
      <c r="E32">
        <v>14</v>
      </c>
      <c r="F32">
        <v>70</v>
      </c>
      <c r="G32" t="s">
        <v>12</v>
      </c>
      <c r="H32">
        <v>1</v>
      </c>
      <c r="I32" t="b">
        <f>IF(AND(DataTable[[#This Row],[Month]]&gt;='Analysis 1'!$C$10,DataTable[[#This Row],[Month]]&lt;='Analysis 1'!$D$10),TRUE,FALSE)</f>
        <v>0</v>
      </c>
      <c r="J32" s="15"/>
    </row>
    <row r="33" spans="1:10" x14ac:dyDescent="0.25">
      <c r="A33" t="s">
        <v>51</v>
      </c>
      <c r="B33" s="1">
        <v>43862</v>
      </c>
      <c r="C33" s="3" t="s">
        <v>14</v>
      </c>
      <c r="D33" s="3" t="s">
        <v>15</v>
      </c>
      <c r="E33">
        <v>11</v>
      </c>
      <c r="F33">
        <v>50</v>
      </c>
      <c r="G33" t="s">
        <v>12</v>
      </c>
      <c r="H33">
        <v>1</v>
      </c>
      <c r="I33" t="b">
        <f>IF(AND(DataTable[[#This Row],[Month]]&gt;='Analysis 1'!$C$10,DataTable[[#This Row],[Month]]&lt;='Analysis 1'!$D$10),TRUE,FALSE)</f>
        <v>1</v>
      </c>
      <c r="J33" s="15"/>
    </row>
    <row r="34" spans="1:10" x14ac:dyDescent="0.25">
      <c r="A34" t="s">
        <v>52</v>
      </c>
      <c r="B34" s="1">
        <v>43863</v>
      </c>
      <c r="C34" s="3" t="s">
        <v>17</v>
      </c>
      <c r="D34" s="3" t="s">
        <v>18</v>
      </c>
      <c r="F34">
        <v>12</v>
      </c>
      <c r="G34" t="s">
        <v>26</v>
      </c>
      <c r="I34" t="b">
        <f>IF(AND(DataTable[[#This Row],[Month]]&gt;='Analysis 1'!$C$10,DataTable[[#This Row],[Month]]&lt;='Analysis 1'!$D$10),TRUE,FALSE)</f>
        <v>1</v>
      </c>
      <c r="J34" s="15"/>
    </row>
    <row r="35" spans="1:10" x14ac:dyDescent="0.25">
      <c r="A35" t="s">
        <v>53</v>
      </c>
      <c r="B35" s="1">
        <v>43864</v>
      </c>
      <c r="C35" t="s">
        <v>20</v>
      </c>
      <c r="D35" s="3" t="s">
        <v>15</v>
      </c>
      <c r="F35">
        <v>1</v>
      </c>
      <c r="G35" t="s">
        <v>26</v>
      </c>
      <c r="I35" t="b">
        <f>IF(AND(DataTable[[#This Row],[Month]]&gt;='Analysis 1'!$C$10,DataTable[[#This Row],[Month]]&lt;='Analysis 1'!$D$10),TRUE,FALSE)</f>
        <v>1</v>
      </c>
      <c r="J35" s="15"/>
    </row>
    <row r="36" spans="1:10" x14ac:dyDescent="0.25">
      <c r="A36" t="s">
        <v>54</v>
      </c>
      <c r="B36" s="1">
        <v>43865</v>
      </c>
      <c r="C36" t="s">
        <v>22</v>
      </c>
      <c r="D36" s="3" t="s">
        <v>18</v>
      </c>
      <c r="F36">
        <v>2</v>
      </c>
      <c r="G36" t="s">
        <v>26</v>
      </c>
      <c r="I36" t="b">
        <f>IF(AND(DataTable[[#This Row],[Month]]&gt;='Analysis 1'!$C$10,DataTable[[#This Row],[Month]]&lt;='Analysis 1'!$D$10),TRUE,FALSE)</f>
        <v>1</v>
      </c>
      <c r="J36" s="15"/>
    </row>
    <row r="37" spans="1:10" x14ac:dyDescent="0.25">
      <c r="A37" t="s">
        <v>55</v>
      </c>
      <c r="B37" s="1">
        <v>43866</v>
      </c>
      <c r="C37" s="3" t="s">
        <v>10</v>
      </c>
      <c r="D37" s="3" t="s">
        <v>11</v>
      </c>
      <c r="E37">
        <v>28</v>
      </c>
      <c r="F37">
        <v>3</v>
      </c>
      <c r="G37" t="s">
        <v>12</v>
      </c>
      <c r="H37">
        <v>1</v>
      </c>
      <c r="I37" t="b">
        <f>IF(AND(DataTable[[#This Row],[Month]]&gt;='Analysis 1'!$C$10,DataTable[[#This Row],[Month]]&lt;='Analysis 1'!$D$10),TRUE,FALSE)</f>
        <v>1</v>
      </c>
      <c r="J37" s="15"/>
    </row>
    <row r="38" spans="1:10" x14ac:dyDescent="0.25">
      <c r="A38" t="s">
        <v>56</v>
      </c>
      <c r="B38" s="1">
        <v>43867</v>
      </c>
      <c r="C38" s="3" t="s">
        <v>14</v>
      </c>
      <c r="D38" s="3" t="s">
        <v>15</v>
      </c>
      <c r="E38">
        <v>31</v>
      </c>
      <c r="G38" t="s">
        <v>12</v>
      </c>
      <c r="H38">
        <v>1</v>
      </c>
      <c r="I38" t="b">
        <f>IF(AND(DataTable[[#This Row],[Month]]&gt;='Analysis 1'!$C$10,DataTable[[#This Row],[Month]]&lt;='Analysis 1'!$D$10),TRUE,FALSE)</f>
        <v>1</v>
      </c>
      <c r="J38" s="15"/>
    </row>
    <row r="39" spans="1:10" x14ac:dyDescent="0.25">
      <c r="A39" t="s">
        <v>57</v>
      </c>
      <c r="B39" s="1">
        <v>43868</v>
      </c>
      <c r="C39" s="3" t="s">
        <v>17</v>
      </c>
      <c r="D39" s="3" t="s">
        <v>18</v>
      </c>
      <c r="E39">
        <v>27</v>
      </c>
      <c r="F39">
        <v>4</v>
      </c>
      <c r="G39" t="s">
        <v>12</v>
      </c>
      <c r="H39">
        <v>1</v>
      </c>
      <c r="I39" t="b">
        <f>IF(AND(DataTable[[#This Row],[Month]]&gt;='Analysis 1'!$C$10,DataTable[[#This Row],[Month]]&lt;='Analysis 1'!$D$10),TRUE,FALSE)</f>
        <v>1</v>
      </c>
      <c r="J39" s="15"/>
    </row>
    <row r="40" spans="1:10" x14ac:dyDescent="0.25">
      <c r="A40" t="s">
        <v>58</v>
      </c>
      <c r="B40" s="1">
        <v>43869</v>
      </c>
      <c r="C40" t="s">
        <v>20</v>
      </c>
      <c r="D40" s="3" t="s">
        <v>15</v>
      </c>
      <c r="E40">
        <v>16</v>
      </c>
      <c r="F40">
        <v>10</v>
      </c>
      <c r="G40" t="s">
        <v>12</v>
      </c>
      <c r="H40">
        <v>1</v>
      </c>
      <c r="I40" t="b">
        <f>IF(AND(DataTable[[#This Row],[Month]]&gt;='Analysis 1'!$C$10,DataTable[[#This Row],[Month]]&lt;='Analysis 1'!$D$10),TRUE,FALSE)</f>
        <v>1</v>
      </c>
      <c r="J40" s="15"/>
    </row>
    <row r="41" spans="1:10" x14ac:dyDescent="0.25">
      <c r="A41" t="s">
        <v>59</v>
      </c>
      <c r="B41" s="1">
        <v>43870</v>
      </c>
      <c r="C41" t="s">
        <v>22</v>
      </c>
      <c r="D41" s="3" t="s">
        <v>18</v>
      </c>
      <c r="E41">
        <v>25</v>
      </c>
      <c r="F41">
        <v>9</v>
      </c>
      <c r="G41" t="s">
        <v>12</v>
      </c>
      <c r="H41">
        <v>1</v>
      </c>
      <c r="I41" t="b">
        <f>IF(AND(DataTable[[#This Row],[Month]]&gt;='Analysis 1'!$C$10,DataTable[[#This Row],[Month]]&lt;='Analysis 1'!$D$10),TRUE,FALSE)</f>
        <v>1</v>
      </c>
      <c r="J41" s="15"/>
    </row>
    <row r="42" spans="1:10" x14ac:dyDescent="0.25">
      <c r="A42" t="s">
        <v>60</v>
      </c>
      <c r="B42" s="1">
        <v>43871</v>
      </c>
      <c r="C42" s="3" t="s">
        <v>10</v>
      </c>
      <c r="D42" s="3" t="s">
        <v>11</v>
      </c>
      <c r="E42">
        <v>31</v>
      </c>
      <c r="F42">
        <v>2</v>
      </c>
      <c r="G42" t="s">
        <v>23</v>
      </c>
      <c r="H42">
        <v>1</v>
      </c>
      <c r="I42" t="b">
        <f>IF(AND(DataTable[[#This Row],[Month]]&gt;='Analysis 1'!$C$10,DataTable[[#This Row],[Month]]&lt;='Analysis 1'!$D$10),TRUE,FALSE)</f>
        <v>1</v>
      </c>
      <c r="J42" s="15"/>
    </row>
    <row r="43" spans="1:10" x14ac:dyDescent="0.25">
      <c r="A43" t="s">
        <v>61</v>
      </c>
      <c r="B43" s="1">
        <v>43872</v>
      </c>
      <c r="C43" s="3" t="s">
        <v>14</v>
      </c>
      <c r="D43" s="3" t="s">
        <v>15</v>
      </c>
      <c r="E43">
        <v>15</v>
      </c>
      <c r="F43">
        <v>13</v>
      </c>
      <c r="G43" t="s">
        <v>12</v>
      </c>
      <c r="H43">
        <v>1</v>
      </c>
      <c r="I43" t="b">
        <f>IF(AND(DataTable[[#This Row],[Month]]&gt;='Analysis 1'!$C$10,DataTable[[#This Row],[Month]]&lt;='Analysis 1'!$D$10),TRUE,FALSE)</f>
        <v>1</v>
      </c>
      <c r="J43" s="15"/>
    </row>
    <row r="44" spans="1:10" x14ac:dyDescent="0.25">
      <c r="A44" t="s">
        <v>62</v>
      </c>
      <c r="B44" s="1">
        <v>43873</v>
      </c>
      <c r="C44" s="3" t="s">
        <v>17</v>
      </c>
      <c r="D44" s="3" t="s">
        <v>18</v>
      </c>
      <c r="F44">
        <v>15</v>
      </c>
      <c r="G44" t="s">
        <v>26</v>
      </c>
      <c r="I44" t="b">
        <f>IF(AND(DataTable[[#This Row],[Month]]&gt;='Analysis 1'!$C$10,DataTable[[#This Row],[Month]]&lt;='Analysis 1'!$D$10),TRUE,FALSE)</f>
        <v>1</v>
      </c>
      <c r="J44" s="15"/>
    </row>
    <row r="45" spans="1:10" x14ac:dyDescent="0.25">
      <c r="A45" t="s">
        <v>63</v>
      </c>
      <c r="B45" s="1">
        <v>43874</v>
      </c>
      <c r="C45" t="s">
        <v>20</v>
      </c>
      <c r="D45" s="3" t="s">
        <v>15</v>
      </c>
      <c r="F45">
        <v>18</v>
      </c>
      <c r="G45" t="s">
        <v>26</v>
      </c>
      <c r="I45" t="b">
        <f>IF(AND(DataTable[[#This Row],[Month]]&gt;='Analysis 1'!$C$10,DataTable[[#This Row],[Month]]&lt;='Analysis 1'!$D$10),TRUE,FALSE)</f>
        <v>1</v>
      </c>
      <c r="J45" s="15"/>
    </row>
    <row r="46" spans="1:10" x14ac:dyDescent="0.25">
      <c r="A46" t="s">
        <v>64</v>
      </c>
      <c r="B46" s="1">
        <v>43875</v>
      </c>
      <c r="C46" t="s">
        <v>22</v>
      </c>
      <c r="D46" s="3" t="s">
        <v>18</v>
      </c>
      <c r="E46">
        <v>15</v>
      </c>
      <c r="F46">
        <v>10</v>
      </c>
      <c r="G46" t="s">
        <v>12</v>
      </c>
      <c r="H46">
        <v>1</v>
      </c>
      <c r="I46" t="b">
        <f>IF(AND(DataTable[[#This Row],[Month]]&gt;='Analysis 1'!$C$10,DataTable[[#This Row],[Month]]&lt;='Analysis 1'!$D$10),TRUE,FALSE)</f>
        <v>1</v>
      </c>
      <c r="J46" s="15"/>
    </row>
    <row r="47" spans="1:10" x14ac:dyDescent="0.25">
      <c r="A47" t="s">
        <v>65</v>
      </c>
      <c r="B47" s="1">
        <v>43876</v>
      </c>
      <c r="C47" s="3" t="s">
        <v>10</v>
      </c>
      <c r="D47" s="3" t="s">
        <v>11</v>
      </c>
      <c r="E47">
        <v>39</v>
      </c>
      <c r="F47">
        <v>39</v>
      </c>
      <c r="G47" t="s">
        <v>12</v>
      </c>
      <c r="H47">
        <v>1</v>
      </c>
      <c r="I47" t="b">
        <f>IF(AND(DataTable[[#This Row],[Month]]&gt;='Analysis 1'!$C$10,DataTable[[#This Row],[Month]]&lt;='Analysis 1'!$D$10),TRUE,FALSE)</f>
        <v>1</v>
      </c>
      <c r="J47" s="15"/>
    </row>
    <row r="48" spans="1:10" x14ac:dyDescent="0.25">
      <c r="A48" t="s">
        <v>66</v>
      </c>
      <c r="B48" s="1">
        <v>43877</v>
      </c>
      <c r="C48" s="3" t="s">
        <v>14</v>
      </c>
      <c r="D48" s="3" t="s">
        <v>15</v>
      </c>
      <c r="E48">
        <v>20</v>
      </c>
      <c r="F48">
        <v>4</v>
      </c>
      <c r="G48" t="s">
        <v>12</v>
      </c>
      <c r="H48">
        <v>1</v>
      </c>
      <c r="I48" t="b">
        <f>IF(AND(DataTable[[#This Row],[Month]]&gt;='Analysis 1'!$C$10,DataTable[[#This Row],[Month]]&lt;='Analysis 1'!$D$10),TRUE,FALSE)</f>
        <v>1</v>
      </c>
      <c r="J48" s="15"/>
    </row>
    <row r="49" spans="1:10" x14ac:dyDescent="0.25">
      <c r="A49" t="s">
        <v>67</v>
      </c>
      <c r="B49" s="1">
        <v>43878</v>
      </c>
      <c r="C49" s="3" t="s">
        <v>17</v>
      </c>
      <c r="D49" s="3" t="s">
        <v>18</v>
      </c>
      <c r="E49">
        <v>13</v>
      </c>
      <c r="F49">
        <v>5</v>
      </c>
      <c r="G49" t="s">
        <v>12</v>
      </c>
      <c r="H49">
        <v>0</v>
      </c>
      <c r="I49" t="b">
        <f>IF(AND(DataTable[[#This Row],[Month]]&gt;='Analysis 1'!$C$10,DataTable[[#This Row],[Month]]&lt;='Analysis 1'!$D$10),TRUE,FALSE)</f>
        <v>1</v>
      </c>
      <c r="J49" s="15"/>
    </row>
    <row r="50" spans="1:10" x14ac:dyDescent="0.25">
      <c r="A50" t="s">
        <v>68</v>
      </c>
      <c r="B50" s="1">
        <v>43879</v>
      </c>
      <c r="C50" t="s">
        <v>20</v>
      </c>
      <c r="D50" s="3" t="s">
        <v>15</v>
      </c>
      <c r="E50">
        <v>28</v>
      </c>
      <c r="F50">
        <v>0</v>
      </c>
      <c r="G50" t="s">
        <v>12</v>
      </c>
      <c r="H50">
        <v>1</v>
      </c>
      <c r="I50" t="b">
        <f>IF(AND(DataTable[[#This Row],[Month]]&gt;='Analysis 1'!$C$10,DataTable[[#This Row],[Month]]&lt;='Analysis 1'!$D$10),TRUE,FALSE)</f>
        <v>1</v>
      </c>
      <c r="J50" s="15"/>
    </row>
    <row r="51" spans="1:10" x14ac:dyDescent="0.25">
      <c r="A51" t="s">
        <v>69</v>
      </c>
      <c r="B51" s="1">
        <v>43880</v>
      </c>
      <c r="C51" t="s">
        <v>22</v>
      </c>
      <c r="D51" s="3" t="s">
        <v>18</v>
      </c>
      <c r="E51">
        <v>10</v>
      </c>
      <c r="F51">
        <v>50</v>
      </c>
      <c r="G51" t="s">
        <v>12</v>
      </c>
      <c r="H51">
        <v>0</v>
      </c>
      <c r="I51" t="b">
        <f>IF(AND(DataTable[[#This Row],[Month]]&gt;='Analysis 1'!$C$10,DataTable[[#This Row],[Month]]&lt;='Analysis 1'!$D$10),TRUE,FALSE)</f>
        <v>1</v>
      </c>
      <c r="J51" s="15"/>
    </row>
    <row r="52" spans="1:10" x14ac:dyDescent="0.25">
      <c r="A52" t="s">
        <v>70</v>
      </c>
      <c r="B52" s="1">
        <v>43881</v>
      </c>
      <c r="C52" s="3" t="s">
        <v>10</v>
      </c>
      <c r="D52" s="3" t="s">
        <v>11</v>
      </c>
      <c r="F52">
        <v>4</v>
      </c>
      <c r="G52" t="s">
        <v>26</v>
      </c>
      <c r="I52" t="b">
        <f>IF(AND(DataTable[[#This Row],[Month]]&gt;='Analysis 1'!$C$10,DataTable[[#This Row],[Month]]&lt;='Analysis 1'!$D$10),TRUE,FALSE)</f>
        <v>1</v>
      </c>
      <c r="J52" s="15"/>
    </row>
    <row r="53" spans="1:10" x14ac:dyDescent="0.25">
      <c r="A53" t="s">
        <v>71</v>
      </c>
      <c r="B53" s="1">
        <v>43882</v>
      </c>
      <c r="C53" s="3" t="s">
        <v>14</v>
      </c>
      <c r="D53" s="3" t="s">
        <v>15</v>
      </c>
      <c r="F53">
        <v>2</v>
      </c>
      <c r="G53" t="s">
        <v>26</v>
      </c>
      <c r="I53" t="b">
        <f>IF(AND(DataTable[[#This Row],[Month]]&gt;='Analysis 1'!$C$10,DataTable[[#This Row],[Month]]&lt;='Analysis 1'!$D$10),TRUE,FALSE)</f>
        <v>1</v>
      </c>
      <c r="J53" s="15"/>
    </row>
    <row r="54" spans="1:10" x14ac:dyDescent="0.25">
      <c r="A54" t="s">
        <v>72</v>
      </c>
      <c r="B54" s="1">
        <v>43883</v>
      </c>
      <c r="C54" s="3" t="s">
        <v>17</v>
      </c>
      <c r="D54" s="3" t="s">
        <v>18</v>
      </c>
      <c r="F54">
        <v>70</v>
      </c>
      <c r="G54" t="s">
        <v>26</v>
      </c>
      <c r="I54" t="b">
        <f>IF(AND(DataTable[[#This Row],[Month]]&gt;='Analysis 1'!$C$10,DataTable[[#This Row],[Month]]&lt;='Analysis 1'!$D$10),TRUE,FALSE)</f>
        <v>1</v>
      </c>
      <c r="J54" s="15"/>
    </row>
    <row r="55" spans="1:10" x14ac:dyDescent="0.25">
      <c r="A55" t="s">
        <v>73</v>
      </c>
      <c r="B55" s="1">
        <v>43884</v>
      </c>
      <c r="C55" t="s">
        <v>20</v>
      </c>
      <c r="D55" s="3" t="s">
        <v>15</v>
      </c>
      <c r="E55">
        <v>8</v>
      </c>
      <c r="F55">
        <v>50</v>
      </c>
      <c r="G55" t="s">
        <v>12</v>
      </c>
      <c r="H55">
        <v>1</v>
      </c>
      <c r="I55" t="b">
        <f>IF(AND(DataTable[[#This Row],[Month]]&gt;='Analysis 1'!$C$10,DataTable[[#This Row],[Month]]&lt;='Analysis 1'!$D$10),TRUE,FALSE)</f>
        <v>1</v>
      </c>
      <c r="J55" s="15"/>
    </row>
    <row r="56" spans="1:10" x14ac:dyDescent="0.25">
      <c r="A56" t="s">
        <v>74</v>
      </c>
      <c r="B56" s="1">
        <v>43885</v>
      </c>
      <c r="C56" t="s">
        <v>22</v>
      </c>
      <c r="D56" s="3" t="s">
        <v>18</v>
      </c>
      <c r="E56">
        <v>8</v>
      </c>
      <c r="F56">
        <v>12</v>
      </c>
      <c r="G56" t="s">
        <v>12</v>
      </c>
      <c r="H56">
        <v>1</v>
      </c>
      <c r="I56" t="b">
        <f>IF(AND(DataTable[[#This Row],[Month]]&gt;='Analysis 1'!$C$10,DataTable[[#This Row],[Month]]&lt;='Analysis 1'!$D$10),TRUE,FALSE)</f>
        <v>1</v>
      </c>
      <c r="J56" s="15"/>
    </row>
    <row r="57" spans="1:10" x14ac:dyDescent="0.25">
      <c r="A57" t="s">
        <v>75</v>
      </c>
      <c r="B57" s="1">
        <v>43886</v>
      </c>
      <c r="C57" s="3" t="s">
        <v>10</v>
      </c>
      <c r="D57" s="3" t="s">
        <v>11</v>
      </c>
      <c r="E57">
        <v>9</v>
      </c>
      <c r="F57">
        <v>1</v>
      </c>
      <c r="G57" t="s">
        <v>12</v>
      </c>
      <c r="H57">
        <v>0</v>
      </c>
      <c r="I57" t="b">
        <f>IF(AND(DataTable[[#This Row],[Month]]&gt;='Analysis 1'!$C$10,DataTable[[#This Row],[Month]]&lt;='Analysis 1'!$D$10),TRUE,FALSE)</f>
        <v>1</v>
      </c>
      <c r="J57" s="15"/>
    </row>
    <row r="58" spans="1:10" x14ac:dyDescent="0.25">
      <c r="A58" t="s">
        <v>76</v>
      </c>
      <c r="B58" s="1">
        <v>43887</v>
      </c>
      <c r="C58" s="3" t="s">
        <v>14</v>
      </c>
      <c r="D58" s="3" t="s">
        <v>15</v>
      </c>
      <c r="E58">
        <v>10</v>
      </c>
      <c r="F58">
        <v>2</v>
      </c>
      <c r="G58" t="s">
        <v>12</v>
      </c>
      <c r="H58">
        <v>1</v>
      </c>
      <c r="I58" t="b">
        <f>IF(AND(DataTable[[#This Row],[Month]]&gt;='Analysis 1'!$C$10,DataTable[[#This Row],[Month]]&lt;='Analysis 1'!$D$10),TRUE,FALSE)</f>
        <v>1</v>
      </c>
      <c r="J58" s="15"/>
    </row>
    <row r="59" spans="1:10" x14ac:dyDescent="0.25">
      <c r="A59" t="s">
        <v>77</v>
      </c>
      <c r="B59" s="1">
        <v>43888</v>
      </c>
      <c r="C59" s="3" t="s">
        <v>17</v>
      </c>
      <c r="D59" s="3" t="s">
        <v>18</v>
      </c>
      <c r="E59">
        <v>13</v>
      </c>
      <c r="F59">
        <v>3</v>
      </c>
      <c r="G59" t="s">
        <v>12</v>
      </c>
      <c r="H59">
        <v>1</v>
      </c>
      <c r="I59" t="b">
        <f>IF(AND(DataTable[[#This Row],[Month]]&gt;='Analysis 1'!$C$10,DataTable[[#This Row],[Month]]&lt;='Analysis 1'!$D$10),TRUE,FALSE)</f>
        <v>1</v>
      </c>
      <c r="J59" s="15"/>
    </row>
    <row r="60" spans="1:10" x14ac:dyDescent="0.25">
      <c r="A60" t="s">
        <v>78</v>
      </c>
      <c r="B60" s="1">
        <v>43889</v>
      </c>
      <c r="C60" t="s">
        <v>20</v>
      </c>
      <c r="D60" s="3" t="s">
        <v>15</v>
      </c>
      <c r="E60">
        <v>14</v>
      </c>
      <c r="F60">
        <v>6</v>
      </c>
      <c r="G60" t="s">
        <v>23</v>
      </c>
      <c r="H60">
        <v>1</v>
      </c>
      <c r="I60" t="b">
        <f>IF(AND(DataTable[[#This Row],[Month]]&gt;='Analysis 1'!$C$10,DataTable[[#This Row],[Month]]&lt;='Analysis 1'!$D$10),TRUE,FALSE)</f>
        <v>1</v>
      </c>
      <c r="J60" s="15"/>
    </row>
    <row r="61" spans="1:10" x14ac:dyDescent="0.25">
      <c r="A61" t="s">
        <v>79</v>
      </c>
      <c r="B61" s="1">
        <v>43890</v>
      </c>
      <c r="C61" t="s">
        <v>22</v>
      </c>
      <c r="D61" s="3" t="s">
        <v>18</v>
      </c>
      <c r="E61">
        <v>10</v>
      </c>
      <c r="F61">
        <v>4</v>
      </c>
      <c r="G61" t="s">
        <v>12</v>
      </c>
      <c r="H61">
        <v>1</v>
      </c>
      <c r="I61" t="b">
        <f>IF(AND(DataTable[[#This Row],[Month]]&gt;='Analysis 1'!$C$10,DataTable[[#This Row],[Month]]&lt;='Analysis 1'!$D$10),TRUE,FALSE)</f>
        <v>1</v>
      </c>
      <c r="J61" s="15"/>
    </row>
    <row r="62" spans="1:10" x14ac:dyDescent="0.25">
      <c r="A62" t="s">
        <v>80</v>
      </c>
      <c r="B62" s="1">
        <v>43891</v>
      </c>
      <c r="C62" s="3" t="s">
        <v>10</v>
      </c>
      <c r="D62" s="3" t="s">
        <v>11</v>
      </c>
      <c r="F62">
        <v>10</v>
      </c>
      <c r="G62" t="s">
        <v>26</v>
      </c>
      <c r="I62" t="b">
        <f>IF(AND(DataTable[[#This Row],[Month]]&gt;='Analysis 1'!$C$10,DataTable[[#This Row],[Month]]&lt;='Analysis 1'!$D$10),TRUE,FALSE)</f>
        <v>0</v>
      </c>
      <c r="J62" s="15"/>
    </row>
    <row r="63" spans="1:10" x14ac:dyDescent="0.25">
      <c r="A63" t="s">
        <v>81</v>
      </c>
      <c r="B63" s="1">
        <v>43892</v>
      </c>
      <c r="C63" s="3" t="s">
        <v>14</v>
      </c>
      <c r="D63" s="3" t="s">
        <v>15</v>
      </c>
      <c r="F63">
        <v>9</v>
      </c>
      <c r="G63" t="s">
        <v>26</v>
      </c>
      <c r="I63" t="b">
        <f>IF(AND(DataTable[[#This Row],[Month]]&gt;='Analysis 1'!$C$10,DataTable[[#This Row],[Month]]&lt;='Analysis 1'!$D$10),TRUE,FALSE)</f>
        <v>0</v>
      </c>
      <c r="J63" s="15"/>
    </row>
    <row r="64" spans="1:10" x14ac:dyDescent="0.25">
      <c r="A64" t="s">
        <v>82</v>
      </c>
      <c r="B64" s="1">
        <v>43893</v>
      </c>
      <c r="C64" s="3" t="s">
        <v>17</v>
      </c>
      <c r="D64" s="3" t="s">
        <v>18</v>
      </c>
      <c r="E64">
        <v>12</v>
      </c>
      <c r="F64">
        <v>2</v>
      </c>
      <c r="G64" t="s">
        <v>12</v>
      </c>
      <c r="H64">
        <v>1</v>
      </c>
      <c r="I64" t="b">
        <f>IF(AND(DataTable[[#This Row],[Month]]&gt;='Analysis 1'!$C$10,DataTable[[#This Row],[Month]]&lt;='Analysis 1'!$D$10),TRUE,FALSE)</f>
        <v>0</v>
      </c>
      <c r="J64" s="15"/>
    </row>
    <row r="65" spans="1:10" x14ac:dyDescent="0.25">
      <c r="A65" t="s">
        <v>83</v>
      </c>
      <c r="B65" s="1">
        <v>43894</v>
      </c>
      <c r="C65" t="s">
        <v>20</v>
      </c>
      <c r="D65" s="3" t="s">
        <v>15</v>
      </c>
      <c r="E65">
        <v>14</v>
      </c>
      <c r="F65">
        <v>13</v>
      </c>
      <c r="G65" t="s">
        <v>12</v>
      </c>
      <c r="H65">
        <v>1</v>
      </c>
      <c r="I65" t="b">
        <f>IF(AND(DataTable[[#This Row],[Month]]&gt;='Analysis 1'!$C$10,DataTable[[#This Row],[Month]]&lt;='Analysis 1'!$D$10),TRUE,FALSE)</f>
        <v>0</v>
      </c>
      <c r="J65" s="15"/>
    </row>
    <row r="66" spans="1:10" x14ac:dyDescent="0.25">
      <c r="A66" t="s">
        <v>84</v>
      </c>
      <c r="B66" s="1">
        <v>43895</v>
      </c>
      <c r="C66" t="s">
        <v>22</v>
      </c>
      <c r="D66" s="3" t="s">
        <v>18</v>
      </c>
      <c r="E66">
        <v>12</v>
      </c>
      <c r="F66">
        <v>15</v>
      </c>
      <c r="G66" t="s">
        <v>12</v>
      </c>
      <c r="H66">
        <v>1</v>
      </c>
      <c r="I66" t="b">
        <f>IF(AND(DataTable[[#This Row],[Month]]&gt;='Analysis 1'!$C$10,DataTable[[#This Row],[Month]]&lt;='Analysis 1'!$D$10),TRUE,FALSE)</f>
        <v>0</v>
      </c>
      <c r="J66" s="15"/>
    </row>
    <row r="67" spans="1:10" x14ac:dyDescent="0.25">
      <c r="A67" t="s">
        <v>85</v>
      </c>
      <c r="B67" s="1">
        <v>43896</v>
      </c>
      <c r="C67" s="3" t="s">
        <v>10</v>
      </c>
      <c r="D67" s="3" t="s">
        <v>11</v>
      </c>
      <c r="E67">
        <v>10</v>
      </c>
      <c r="F67">
        <v>18</v>
      </c>
      <c r="G67" t="s">
        <v>12</v>
      </c>
      <c r="H67">
        <v>1</v>
      </c>
      <c r="I67" t="b">
        <f>IF(AND(DataTable[[#This Row],[Month]]&gt;='Analysis 1'!$C$10,DataTable[[#This Row],[Month]]&lt;='Analysis 1'!$D$10),TRUE,FALSE)</f>
        <v>0</v>
      </c>
      <c r="J67" s="15"/>
    </row>
    <row r="68" spans="1:10" x14ac:dyDescent="0.25">
      <c r="A68" t="s">
        <v>86</v>
      </c>
      <c r="B68" s="1">
        <v>43897</v>
      </c>
      <c r="C68" s="3" t="s">
        <v>14</v>
      </c>
      <c r="D68" s="3" t="s">
        <v>15</v>
      </c>
      <c r="E68">
        <v>12</v>
      </c>
      <c r="F68">
        <v>10</v>
      </c>
      <c r="G68" t="s">
        <v>12</v>
      </c>
      <c r="H68">
        <v>1</v>
      </c>
      <c r="I68" t="b">
        <f>IF(AND(DataTable[[#This Row],[Month]]&gt;='Analysis 1'!$C$10,DataTable[[#This Row],[Month]]&lt;='Analysis 1'!$D$10),TRUE,FALSE)</f>
        <v>0</v>
      </c>
      <c r="J68" s="15"/>
    </row>
    <row r="69" spans="1:10" x14ac:dyDescent="0.25">
      <c r="A69" t="s">
        <v>87</v>
      </c>
      <c r="B69" s="1">
        <v>43898</v>
      </c>
      <c r="C69" s="3" t="s">
        <v>17</v>
      </c>
      <c r="D69" s="3" t="s">
        <v>18</v>
      </c>
      <c r="E69">
        <v>13</v>
      </c>
      <c r="F69">
        <v>39</v>
      </c>
      <c r="G69" t="s">
        <v>12</v>
      </c>
      <c r="H69">
        <v>1</v>
      </c>
      <c r="I69" t="b">
        <f>IF(AND(DataTable[[#This Row],[Month]]&gt;='Analysis 1'!$C$10,DataTable[[#This Row],[Month]]&lt;='Analysis 1'!$D$10),TRUE,FALSE)</f>
        <v>0</v>
      </c>
      <c r="J69" s="15"/>
    </row>
    <row r="70" spans="1:10" x14ac:dyDescent="0.25">
      <c r="A70" t="s">
        <v>88</v>
      </c>
      <c r="B70" s="1">
        <v>43899</v>
      </c>
      <c r="C70" t="s">
        <v>20</v>
      </c>
      <c r="D70" s="3" t="s">
        <v>15</v>
      </c>
      <c r="F70">
        <v>4</v>
      </c>
      <c r="G70" t="s">
        <v>26</v>
      </c>
      <c r="I70" t="b">
        <f>IF(AND(DataTable[[#This Row],[Month]]&gt;='Analysis 1'!$C$10,DataTable[[#This Row],[Month]]&lt;='Analysis 1'!$D$10),TRUE,FALSE)</f>
        <v>0</v>
      </c>
      <c r="J70" s="15"/>
    </row>
    <row r="71" spans="1:10" x14ac:dyDescent="0.25">
      <c r="A71" t="s">
        <v>89</v>
      </c>
      <c r="B71" s="1">
        <v>43900</v>
      </c>
      <c r="C71" t="s">
        <v>22</v>
      </c>
      <c r="D71" s="3" t="s">
        <v>18</v>
      </c>
      <c r="F71">
        <v>5</v>
      </c>
      <c r="G71" t="s">
        <v>26</v>
      </c>
      <c r="I71" t="b">
        <f>IF(AND(DataTable[[#This Row],[Month]]&gt;='Analysis 1'!$C$10,DataTable[[#This Row],[Month]]&lt;='Analysis 1'!$D$10),TRUE,FALSE)</f>
        <v>0</v>
      </c>
      <c r="J71" s="15"/>
    </row>
    <row r="72" spans="1:10" x14ac:dyDescent="0.25">
      <c r="A72" t="s">
        <v>90</v>
      </c>
      <c r="B72" s="1">
        <v>43901</v>
      </c>
      <c r="C72" s="3" t="s">
        <v>10</v>
      </c>
      <c r="D72" s="3" t="s">
        <v>11</v>
      </c>
      <c r="F72">
        <v>0</v>
      </c>
      <c r="G72" t="s">
        <v>26</v>
      </c>
      <c r="I72" t="b">
        <f>IF(AND(DataTable[[#This Row],[Month]]&gt;='Analysis 1'!$C$10,DataTable[[#This Row],[Month]]&lt;='Analysis 1'!$D$10),TRUE,FALSE)</f>
        <v>0</v>
      </c>
      <c r="J72" s="15"/>
    </row>
    <row r="73" spans="1:10" x14ac:dyDescent="0.25">
      <c r="A73" t="s">
        <v>91</v>
      </c>
      <c r="B73" s="1">
        <v>43902</v>
      </c>
      <c r="C73" s="3" t="s">
        <v>14</v>
      </c>
      <c r="D73" s="3" t="s">
        <v>15</v>
      </c>
      <c r="E73">
        <v>20</v>
      </c>
      <c r="F73">
        <v>50</v>
      </c>
      <c r="G73" t="s">
        <v>12</v>
      </c>
      <c r="H73">
        <v>1</v>
      </c>
      <c r="I73" t="b">
        <f>IF(AND(DataTable[[#This Row],[Month]]&gt;='Analysis 1'!$C$10,DataTable[[#This Row],[Month]]&lt;='Analysis 1'!$D$10),TRUE,FALSE)</f>
        <v>0</v>
      </c>
      <c r="J73" s="15"/>
    </row>
    <row r="74" spans="1:10" x14ac:dyDescent="0.25">
      <c r="A74" t="s">
        <v>92</v>
      </c>
      <c r="B74" s="1">
        <v>43903</v>
      </c>
      <c r="C74" s="3" t="s">
        <v>17</v>
      </c>
      <c r="D74" s="3" t="s">
        <v>18</v>
      </c>
      <c r="E74">
        <v>18</v>
      </c>
      <c r="F74">
        <v>4</v>
      </c>
      <c r="G74" t="s">
        <v>12</v>
      </c>
      <c r="H74">
        <v>1</v>
      </c>
      <c r="I74" t="b">
        <f>IF(AND(DataTable[[#This Row],[Month]]&gt;='Analysis 1'!$C$10,DataTable[[#This Row],[Month]]&lt;='Analysis 1'!$D$10),TRUE,FALSE)</f>
        <v>0</v>
      </c>
      <c r="J74" s="15"/>
    </row>
    <row r="75" spans="1:10" x14ac:dyDescent="0.25">
      <c r="A75" t="s">
        <v>93</v>
      </c>
      <c r="B75" s="1">
        <v>43904</v>
      </c>
      <c r="C75" t="s">
        <v>20</v>
      </c>
      <c r="D75" s="3" t="s">
        <v>15</v>
      </c>
      <c r="E75">
        <v>26</v>
      </c>
      <c r="F75">
        <v>2</v>
      </c>
      <c r="G75" t="s">
        <v>12</v>
      </c>
      <c r="H75">
        <v>1</v>
      </c>
      <c r="I75" t="b">
        <f>IF(AND(DataTable[[#This Row],[Month]]&gt;='Analysis 1'!$C$10,DataTable[[#This Row],[Month]]&lt;='Analysis 1'!$D$10),TRUE,FALSE)</f>
        <v>0</v>
      </c>
      <c r="J75" s="15"/>
    </row>
    <row r="76" spans="1:10" x14ac:dyDescent="0.25">
      <c r="A76" t="s">
        <v>94</v>
      </c>
      <c r="B76" s="1">
        <v>43905</v>
      </c>
      <c r="C76" t="s">
        <v>22</v>
      </c>
      <c r="D76" s="3" t="s">
        <v>18</v>
      </c>
      <c r="E76">
        <v>15</v>
      </c>
      <c r="F76">
        <v>70</v>
      </c>
      <c r="G76" t="s">
        <v>12</v>
      </c>
      <c r="H76">
        <v>1</v>
      </c>
      <c r="I76" t="b">
        <f>IF(AND(DataTable[[#This Row],[Month]]&gt;='Analysis 1'!$C$10,DataTable[[#This Row],[Month]]&lt;='Analysis 1'!$D$10),TRUE,FALSE)</f>
        <v>0</v>
      </c>
      <c r="J76" s="15"/>
    </row>
    <row r="77" spans="1:10" x14ac:dyDescent="0.25">
      <c r="A77" t="s">
        <v>95</v>
      </c>
      <c r="B77" s="1">
        <v>43906</v>
      </c>
      <c r="C77" s="3" t="s">
        <v>10</v>
      </c>
      <c r="D77" s="3" t="s">
        <v>11</v>
      </c>
      <c r="E77">
        <v>20</v>
      </c>
      <c r="F77">
        <v>50</v>
      </c>
      <c r="G77" t="s">
        <v>12</v>
      </c>
      <c r="H77">
        <v>1</v>
      </c>
      <c r="I77" t="b">
        <f>IF(AND(DataTable[[#This Row],[Month]]&gt;='Analysis 1'!$C$10,DataTable[[#This Row],[Month]]&lt;='Analysis 1'!$D$10),TRUE,FALSE)</f>
        <v>0</v>
      </c>
      <c r="J77" s="15"/>
    </row>
    <row r="78" spans="1:10" x14ac:dyDescent="0.25">
      <c r="A78" t="s">
        <v>96</v>
      </c>
      <c r="B78" s="1">
        <v>43907</v>
      </c>
      <c r="C78" s="3" t="s">
        <v>14</v>
      </c>
      <c r="D78" s="3" t="s">
        <v>15</v>
      </c>
      <c r="E78">
        <v>20</v>
      </c>
      <c r="F78">
        <v>12</v>
      </c>
      <c r="G78" t="s">
        <v>23</v>
      </c>
      <c r="H78">
        <v>1</v>
      </c>
      <c r="I78" t="b">
        <f>IF(AND(DataTable[[#This Row],[Month]]&gt;='Analysis 1'!$C$10,DataTable[[#This Row],[Month]]&lt;='Analysis 1'!$D$10),TRUE,FALSE)</f>
        <v>0</v>
      </c>
      <c r="J78" s="15"/>
    </row>
    <row r="79" spans="1:10" x14ac:dyDescent="0.25">
      <c r="A79" t="s">
        <v>97</v>
      </c>
      <c r="B79" s="1">
        <v>43908</v>
      </c>
      <c r="C79" s="3" t="s">
        <v>17</v>
      </c>
      <c r="D79" s="3" t="s">
        <v>18</v>
      </c>
      <c r="E79">
        <v>20</v>
      </c>
      <c r="F79">
        <v>1</v>
      </c>
      <c r="G79" t="s">
        <v>12</v>
      </c>
      <c r="H79">
        <v>1</v>
      </c>
      <c r="I79" t="b">
        <f>IF(AND(DataTable[[#This Row],[Month]]&gt;='Analysis 1'!$C$10,DataTable[[#This Row],[Month]]&lt;='Analysis 1'!$D$10),TRUE,FALSE)</f>
        <v>0</v>
      </c>
      <c r="J79" s="15"/>
    </row>
    <row r="80" spans="1:10" x14ac:dyDescent="0.25">
      <c r="A80" t="s">
        <v>98</v>
      </c>
      <c r="B80" s="1">
        <v>43909</v>
      </c>
      <c r="C80" t="s">
        <v>20</v>
      </c>
      <c r="D80" s="3" t="s">
        <v>15</v>
      </c>
      <c r="F80">
        <v>2</v>
      </c>
      <c r="G80" t="s">
        <v>26</v>
      </c>
      <c r="I80" t="b">
        <f>IF(AND(DataTable[[#This Row],[Month]]&gt;='Analysis 1'!$C$10,DataTable[[#This Row],[Month]]&lt;='Analysis 1'!$D$10),TRUE,FALSE)</f>
        <v>0</v>
      </c>
      <c r="J80" s="15"/>
    </row>
    <row r="81" spans="1:10" x14ac:dyDescent="0.25">
      <c r="A81" t="s">
        <v>99</v>
      </c>
      <c r="B81" s="1">
        <v>43910</v>
      </c>
      <c r="C81" t="s">
        <v>22</v>
      </c>
      <c r="D81" s="3" t="s">
        <v>18</v>
      </c>
      <c r="F81">
        <v>3</v>
      </c>
      <c r="G81" t="s">
        <v>26</v>
      </c>
      <c r="I81" t="b">
        <f>IF(AND(DataTable[[#This Row],[Month]]&gt;='Analysis 1'!$C$10,DataTable[[#This Row],[Month]]&lt;='Analysis 1'!$D$10),TRUE,FALSE)</f>
        <v>0</v>
      </c>
      <c r="J81" s="15"/>
    </row>
    <row r="82" spans="1:10" x14ac:dyDescent="0.25">
      <c r="A82" t="s">
        <v>100</v>
      </c>
      <c r="B82" s="1">
        <v>43911</v>
      </c>
      <c r="C82" s="3" t="s">
        <v>10</v>
      </c>
      <c r="D82" s="3" t="s">
        <v>11</v>
      </c>
      <c r="E82">
        <v>106</v>
      </c>
      <c r="G82" t="s">
        <v>12</v>
      </c>
      <c r="H82">
        <v>1</v>
      </c>
      <c r="I82" t="b">
        <f>IF(AND(DataTable[[#This Row],[Month]]&gt;='Analysis 1'!$C$10,DataTable[[#This Row],[Month]]&lt;='Analysis 1'!$D$10),TRUE,FALSE)</f>
        <v>0</v>
      </c>
      <c r="J82" s="15"/>
    </row>
    <row r="83" spans="1:10" x14ac:dyDescent="0.25">
      <c r="A83" t="s">
        <v>101</v>
      </c>
      <c r="B83" s="1">
        <v>43912</v>
      </c>
      <c r="C83" s="3" t="s">
        <v>14</v>
      </c>
      <c r="D83" s="3" t="s">
        <v>15</v>
      </c>
      <c r="E83">
        <v>224</v>
      </c>
      <c r="F83">
        <v>4</v>
      </c>
      <c r="G83" t="s">
        <v>12</v>
      </c>
      <c r="H83">
        <v>1</v>
      </c>
      <c r="I83" t="b">
        <f>IF(AND(DataTable[[#This Row],[Month]]&gt;='Analysis 1'!$C$10,DataTable[[#This Row],[Month]]&lt;='Analysis 1'!$D$10),TRUE,FALSE)</f>
        <v>0</v>
      </c>
      <c r="J83" s="15"/>
    </row>
    <row r="84" spans="1:10" x14ac:dyDescent="0.25">
      <c r="A84" t="s">
        <v>102</v>
      </c>
      <c r="B84" s="1">
        <v>43913</v>
      </c>
      <c r="C84" s="3" t="s">
        <v>17</v>
      </c>
      <c r="D84" s="3" t="s">
        <v>18</v>
      </c>
      <c r="E84">
        <v>80</v>
      </c>
      <c r="F84">
        <v>10</v>
      </c>
      <c r="G84" t="s">
        <v>12</v>
      </c>
      <c r="H84">
        <v>1</v>
      </c>
      <c r="I84" t="b">
        <f>IF(AND(DataTable[[#This Row],[Month]]&gt;='Analysis 1'!$C$10,DataTable[[#This Row],[Month]]&lt;='Analysis 1'!$D$10),TRUE,FALSE)</f>
        <v>0</v>
      </c>
      <c r="J84" s="15"/>
    </row>
    <row r="85" spans="1:10" x14ac:dyDescent="0.25">
      <c r="A85" t="s">
        <v>103</v>
      </c>
      <c r="B85" s="1">
        <v>43914</v>
      </c>
      <c r="C85" t="s">
        <v>20</v>
      </c>
      <c r="D85" s="3" t="s">
        <v>15</v>
      </c>
      <c r="E85">
        <v>83</v>
      </c>
      <c r="F85">
        <v>9</v>
      </c>
      <c r="G85" t="s">
        <v>12</v>
      </c>
      <c r="H85">
        <v>1</v>
      </c>
      <c r="I85" t="b">
        <f>IF(AND(DataTable[[#This Row],[Month]]&gt;='Analysis 1'!$C$10,DataTable[[#This Row],[Month]]&lt;='Analysis 1'!$D$10),TRUE,FALSE)</f>
        <v>0</v>
      </c>
      <c r="J85" s="15"/>
    </row>
    <row r="86" spans="1:10" x14ac:dyDescent="0.25">
      <c r="A86" t="s">
        <v>104</v>
      </c>
      <c r="B86" s="1">
        <v>43915</v>
      </c>
      <c r="C86" t="s">
        <v>22</v>
      </c>
      <c r="D86" s="3" t="s">
        <v>18</v>
      </c>
      <c r="E86">
        <v>28</v>
      </c>
      <c r="F86">
        <v>2</v>
      </c>
      <c r="G86" t="s">
        <v>12</v>
      </c>
      <c r="H86">
        <v>1</v>
      </c>
      <c r="I86" t="b">
        <f>IF(AND(DataTable[[#This Row],[Month]]&gt;='Analysis 1'!$C$10,DataTable[[#This Row],[Month]]&lt;='Analysis 1'!$D$10),TRUE,FALSE)</f>
        <v>0</v>
      </c>
      <c r="J86" s="15"/>
    </row>
    <row r="87" spans="1:10" x14ac:dyDescent="0.25">
      <c r="A87" t="s">
        <v>105</v>
      </c>
      <c r="B87" s="1">
        <v>43916</v>
      </c>
      <c r="C87" s="3" t="s">
        <v>10</v>
      </c>
      <c r="D87" s="3" t="s">
        <v>11</v>
      </c>
      <c r="E87">
        <v>23</v>
      </c>
      <c r="F87">
        <v>13</v>
      </c>
      <c r="G87" t="s">
        <v>12</v>
      </c>
      <c r="H87">
        <v>1</v>
      </c>
      <c r="I87" t="b">
        <f>IF(AND(DataTable[[#This Row],[Month]]&gt;='Analysis 1'!$C$10,DataTable[[#This Row],[Month]]&lt;='Analysis 1'!$D$10),TRUE,FALSE)</f>
        <v>0</v>
      </c>
      <c r="J87" s="15"/>
    </row>
    <row r="88" spans="1:10" x14ac:dyDescent="0.25">
      <c r="A88" t="s">
        <v>106</v>
      </c>
      <c r="B88" s="1">
        <v>43917</v>
      </c>
      <c r="C88" s="3" t="s">
        <v>14</v>
      </c>
      <c r="D88" s="3" t="s">
        <v>15</v>
      </c>
      <c r="F88">
        <v>15</v>
      </c>
      <c r="G88" t="s">
        <v>26</v>
      </c>
      <c r="I88" t="b">
        <f>IF(AND(DataTable[[#This Row],[Month]]&gt;='Analysis 1'!$C$10,DataTable[[#This Row],[Month]]&lt;='Analysis 1'!$D$10),TRUE,FALSE)</f>
        <v>0</v>
      </c>
      <c r="J88" s="15"/>
    </row>
    <row r="89" spans="1:10" x14ac:dyDescent="0.25">
      <c r="A89" t="s">
        <v>107</v>
      </c>
      <c r="B89" s="1">
        <v>43918</v>
      </c>
      <c r="C89" s="3" t="s">
        <v>17</v>
      </c>
      <c r="D89" s="3" t="s">
        <v>18</v>
      </c>
      <c r="F89">
        <v>18</v>
      </c>
      <c r="G89" t="s">
        <v>26</v>
      </c>
      <c r="I89" t="b">
        <f>IF(AND(DataTable[[#This Row],[Month]]&gt;='Analysis 1'!$C$10,DataTable[[#This Row],[Month]]&lt;='Analysis 1'!$D$10),TRUE,FALSE)</f>
        <v>0</v>
      </c>
      <c r="J89" s="15"/>
    </row>
    <row r="90" spans="1:10" x14ac:dyDescent="0.25">
      <c r="A90" t="s">
        <v>108</v>
      </c>
      <c r="B90" s="1">
        <v>43919</v>
      </c>
      <c r="C90" t="s">
        <v>20</v>
      </c>
      <c r="D90" s="3" t="s">
        <v>15</v>
      </c>
      <c r="F90">
        <v>10</v>
      </c>
      <c r="G90" t="s">
        <v>26</v>
      </c>
      <c r="I90" t="b">
        <f>IF(AND(DataTable[[#This Row],[Month]]&gt;='Analysis 1'!$C$10,DataTable[[#This Row],[Month]]&lt;='Analysis 1'!$D$10),TRUE,FALSE)</f>
        <v>0</v>
      </c>
      <c r="J90" s="15"/>
    </row>
    <row r="91" spans="1:10" x14ac:dyDescent="0.25">
      <c r="A91" t="s">
        <v>109</v>
      </c>
      <c r="B91" s="1">
        <v>43920</v>
      </c>
      <c r="C91" t="s">
        <v>22</v>
      </c>
      <c r="D91" s="3" t="s">
        <v>18</v>
      </c>
      <c r="E91">
        <v>15</v>
      </c>
      <c r="F91">
        <v>39</v>
      </c>
      <c r="G91" t="s">
        <v>12</v>
      </c>
      <c r="H91">
        <v>1</v>
      </c>
      <c r="I91" t="b">
        <f>IF(AND(DataTable[[#This Row],[Month]]&gt;='Analysis 1'!$C$10,DataTable[[#This Row],[Month]]&lt;='Analysis 1'!$D$10),TRUE,FALSE)</f>
        <v>0</v>
      </c>
      <c r="J91" s="15"/>
    </row>
    <row r="92" spans="1:10" x14ac:dyDescent="0.25">
      <c r="A92" t="s">
        <v>110</v>
      </c>
      <c r="B92" s="1">
        <v>43921</v>
      </c>
      <c r="C92" s="3" t="s">
        <v>10</v>
      </c>
      <c r="D92" s="3" t="s">
        <v>11</v>
      </c>
      <c r="E92">
        <v>21</v>
      </c>
      <c r="F92">
        <v>4</v>
      </c>
      <c r="G92" t="s">
        <v>12</v>
      </c>
      <c r="H92">
        <v>1</v>
      </c>
      <c r="I92" t="b">
        <f>IF(AND(DataTable[[#This Row],[Month]]&gt;='Analysis 1'!$C$10,DataTable[[#This Row],[Month]]&lt;='Analysis 1'!$D$10),TRUE,FALSE)</f>
        <v>0</v>
      </c>
      <c r="J92" s="15"/>
    </row>
    <row r="93" spans="1:10" x14ac:dyDescent="0.25">
      <c r="A93" t="s">
        <v>111</v>
      </c>
      <c r="B93" s="1">
        <v>43922</v>
      </c>
      <c r="C93" s="3" t="s">
        <v>14</v>
      </c>
      <c r="D93" s="3" t="s">
        <v>15</v>
      </c>
      <c r="E93">
        <v>29</v>
      </c>
      <c r="F93">
        <v>5</v>
      </c>
      <c r="G93" t="s">
        <v>12</v>
      </c>
      <c r="H93">
        <v>1</v>
      </c>
      <c r="I93" t="b">
        <f>IF(AND(DataTable[[#This Row],[Month]]&gt;='Analysis 1'!$C$10,DataTable[[#This Row],[Month]]&lt;='Analysis 1'!$D$10),TRUE,FALSE)</f>
        <v>0</v>
      </c>
      <c r="J93" s="15"/>
    </row>
    <row r="94" spans="1:10" x14ac:dyDescent="0.25">
      <c r="A94" t="s">
        <v>112</v>
      </c>
      <c r="B94" s="1">
        <v>43923</v>
      </c>
      <c r="C94" s="3" t="s">
        <v>17</v>
      </c>
      <c r="D94" s="3" t="s">
        <v>18</v>
      </c>
      <c r="E94">
        <v>21</v>
      </c>
      <c r="F94">
        <v>0</v>
      </c>
      <c r="G94" t="s">
        <v>12</v>
      </c>
      <c r="H94">
        <v>1</v>
      </c>
      <c r="I94" t="b">
        <f>IF(AND(DataTable[[#This Row],[Month]]&gt;='Analysis 1'!$C$10,DataTable[[#This Row],[Month]]&lt;='Analysis 1'!$D$10),TRUE,FALSE)</f>
        <v>0</v>
      </c>
      <c r="J94" s="15"/>
    </row>
    <row r="95" spans="1:10" x14ac:dyDescent="0.25">
      <c r="A95" t="s">
        <v>113</v>
      </c>
      <c r="B95" s="1">
        <v>43924</v>
      </c>
      <c r="C95" t="s">
        <v>20</v>
      </c>
      <c r="D95" s="3" t="s">
        <v>15</v>
      </c>
      <c r="E95">
        <v>17</v>
      </c>
      <c r="F95">
        <v>50</v>
      </c>
      <c r="G95" t="s">
        <v>12</v>
      </c>
      <c r="H95">
        <v>1</v>
      </c>
      <c r="I95" t="b">
        <f>IF(AND(DataTable[[#This Row],[Month]]&gt;='Analysis 1'!$C$10,DataTable[[#This Row],[Month]]&lt;='Analysis 1'!$D$10),TRUE,FALSE)</f>
        <v>0</v>
      </c>
      <c r="J95" s="15"/>
    </row>
    <row r="96" spans="1:10" x14ac:dyDescent="0.25">
      <c r="A96" t="s">
        <v>114</v>
      </c>
      <c r="B96" s="1">
        <v>43925</v>
      </c>
      <c r="C96" t="s">
        <v>22</v>
      </c>
      <c r="D96" s="3" t="s">
        <v>18</v>
      </c>
      <c r="E96">
        <v>22</v>
      </c>
      <c r="F96">
        <v>4</v>
      </c>
      <c r="G96" t="s">
        <v>23</v>
      </c>
      <c r="H96">
        <v>1</v>
      </c>
      <c r="I96" t="b">
        <f>IF(AND(DataTable[[#This Row],[Month]]&gt;='Analysis 1'!$C$10,DataTable[[#This Row],[Month]]&lt;='Analysis 1'!$D$10),TRUE,FALSE)</f>
        <v>0</v>
      </c>
      <c r="J96" s="15"/>
    </row>
    <row r="97" spans="1:10" x14ac:dyDescent="0.25">
      <c r="A97" t="s">
        <v>115</v>
      </c>
      <c r="B97" s="1">
        <v>43926</v>
      </c>
      <c r="C97" s="3" t="s">
        <v>10</v>
      </c>
      <c r="D97" s="3" t="s">
        <v>11</v>
      </c>
      <c r="E97">
        <v>21</v>
      </c>
      <c r="F97">
        <v>2</v>
      </c>
      <c r="G97" t="s">
        <v>12</v>
      </c>
      <c r="H97">
        <v>1</v>
      </c>
      <c r="I97" t="b">
        <f>IF(AND(DataTable[[#This Row],[Month]]&gt;='Analysis 1'!$C$10,DataTable[[#This Row],[Month]]&lt;='Analysis 1'!$D$10),TRUE,FALSE)</f>
        <v>0</v>
      </c>
      <c r="J97" s="15"/>
    </row>
    <row r="98" spans="1:10" x14ac:dyDescent="0.25">
      <c r="A98" t="s">
        <v>116</v>
      </c>
      <c r="B98" s="1">
        <v>43927</v>
      </c>
      <c r="C98" s="3" t="s">
        <v>14</v>
      </c>
      <c r="D98" s="3" t="s">
        <v>15</v>
      </c>
      <c r="F98">
        <v>70</v>
      </c>
      <c r="G98" t="s">
        <v>26</v>
      </c>
      <c r="I98" t="b">
        <f>IF(AND(DataTable[[#This Row],[Month]]&gt;='Analysis 1'!$C$10,DataTable[[#This Row],[Month]]&lt;='Analysis 1'!$D$10),TRUE,FALSE)</f>
        <v>0</v>
      </c>
      <c r="J98" s="15"/>
    </row>
    <row r="99" spans="1:10" x14ac:dyDescent="0.25">
      <c r="A99" t="s">
        <v>117</v>
      </c>
      <c r="B99" s="1">
        <v>43928</v>
      </c>
      <c r="C99" s="3" t="s">
        <v>17</v>
      </c>
      <c r="D99" s="3" t="s">
        <v>18</v>
      </c>
      <c r="F99">
        <v>50</v>
      </c>
      <c r="G99" t="s">
        <v>26</v>
      </c>
      <c r="I99" t="b">
        <f>IF(AND(DataTable[[#This Row],[Month]]&gt;='Analysis 1'!$C$10,DataTable[[#This Row],[Month]]&lt;='Analysis 1'!$D$10),TRUE,FALSE)</f>
        <v>0</v>
      </c>
      <c r="J99" s="15"/>
    </row>
    <row r="100" spans="1:10" x14ac:dyDescent="0.25">
      <c r="A100" t="s">
        <v>118</v>
      </c>
      <c r="B100" s="1">
        <v>43929</v>
      </c>
      <c r="C100" t="s">
        <v>20</v>
      </c>
      <c r="D100" s="3" t="s">
        <v>15</v>
      </c>
      <c r="E100">
        <v>44</v>
      </c>
      <c r="F100">
        <v>12</v>
      </c>
      <c r="G100" t="s">
        <v>12</v>
      </c>
      <c r="H100">
        <v>1</v>
      </c>
      <c r="I100" t="b">
        <f>IF(AND(DataTable[[#This Row],[Month]]&gt;='Analysis 1'!$C$10,DataTable[[#This Row],[Month]]&lt;='Analysis 1'!$D$10),TRUE,FALSE)</f>
        <v>0</v>
      </c>
      <c r="J100" s="15"/>
    </row>
    <row r="101" spans="1:10" x14ac:dyDescent="0.25">
      <c r="A101" t="s">
        <v>119</v>
      </c>
      <c r="B101" s="1">
        <v>43930</v>
      </c>
      <c r="C101" t="s">
        <v>22</v>
      </c>
      <c r="D101" s="3" t="s">
        <v>18</v>
      </c>
      <c r="E101">
        <v>43</v>
      </c>
      <c r="F101">
        <v>1</v>
      </c>
      <c r="G101" t="s">
        <v>12</v>
      </c>
      <c r="H101">
        <v>1</v>
      </c>
      <c r="I101" t="b">
        <f>IF(AND(DataTable[[#This Row],[Month]]&gt;='Analysis 1'!$C$10,DataTable[[#This Row],[Month]]&lt;='Analysis 1'!$D$10),TRUE,FALSE)</f>
        <v>0</v>
      </c>
      <c r="J101" s="15"/>
    </row>
    <row r="102" spans="1:10" x14ac:dyDescent="0.25">
      <c r="A102" t="s">
        <v>120</v>
      </c>
      <c r="B102" s="1">
        <v>43931</v>
      </c>
      <c r="C102" s="3" t="s">
        <v>10</v>
      </c>
      <c r="D102" s="3" t="s">
        <v>11</v>
      </c>
      <c r="E102">
        <v>62</v>
      </c>
      <c r="F102">
        <v>2</v>
      </c>
      <c r="G102" t="s">
        <v>12</v>
      </c>
      <c r="H102">
        <v>1</v>
      </c>
      <c r="I102" t="b">
        <f>IF(AND(DataTable[[#This Row],[Month]]&gt;='Analysis 1'!$C$10,DataTable[[#This Row],[Month]]&lt;='Analysis 1'!$D$10),TRUE,FALSE)</f>
        <v>0</v>
      </c>
      <c r="J102" s="15"/>
    </row>
    <row r="103" spans="1:10" x14ac:dyDescent="0.25">
      <c r="A103" t="s">
        <v>121</v>
      </c>
      <c r="B103" s="1">
        <v>43932</v>
      </c>
      <c r="C103" s="3" t="s">
        <v>14</v>
      </c>
      <c r="D103" s="3" t="s">
        <v>15</v>
      </c>
      <c r="E103">
        <v>49</v>
      </c>
      <c r="F103">
        <v>3</v>
      </c>
      <c r="G103" t="s">
        <v>12</v>
      </c>
      <c r="H103">
        <v>1</v>
      </c>
      <c r="I103" t="b">
        <f>IF(AND(DataTable[[#This Row],[Month]]&gt;='Analysis 1'!$C$10,DataTable[[#This Row],[Month]]&lt;='Analysis 1'!$D$10),TRUE,FALSE)</f>
        <v>0</v>
      </c>
      <c r="J103" s="15"/>
    </row>
    <row r="104" spans="1:10" x14ac:dyDescent="0.25">
      <c r="A104" t="s">
        <v>122</v>
      </c>
      <c r="B104" s="1">
        <v>43933</v>
      </c>
      <c r="C104" s="3" t="s">
        <v>17</v>
      </c>
      <c r="D104" s="3" t="s">
        <v>18</v>
      </c>
      <c r="E104">
        <v>29</v>
      </c>
      <c r="G104" t="s">
        <v>12</v>
      </c>
      <c r="H104">
        <v>1</v>
      </c>
      <c r="I104" t="b">
        <f>IF(AND(DataTable[[#This Row],[Month]]&gt;='Analysis 1'!$C$10,DataTable[[#This Row],[Month]]&lt;='Analysis 1'!$D$10),TRUE,FALSE)</f>
        <v>0</v>
      </c>
      <c r="J104" s="15"/>
    </row>
    <row r="105" spans="1:10" x14ac:dyDescent="0.25">
      <c r="A105" t="s">
        <v>123</v>
      </c>
      <c r="B105" s="1">
        <v>43934</v>
      </c>
      <c r="C105" t="s">
        <v>20</v>
      </c>
      <c r="D105" s="3" t="s">
        <v>15</v>
      </c>
      <c r="E105">
        <v>29</v>
      </c>
      <c r="F105">
        <v>4</v>
      </c>
      <c r="G105" t="s">
        <v>12</v>
      </c>
      <c r="H105">
        <v>1</v>
      </c>
      <c r="I105" t="b">
        <f>IF(AND(DataTable[[#This Row],[Month]]&gt;='Analysis 1'!$C$10,DataTable[[#This Row],[Month]]&lt;='Analysis 1'!$D$10),TRUE,FALSE)</f>
        <v>0</v>
      </c>
      <c r="J105" s="15"/>
    </row>
    <row r="106" spans="1:10" x14ac:dyDescent="0.25">
      <c r="A106" t="s">
        <v>124</v>
      </c>
      <c r="B106" s="1">
        <v>43935</v>
      </c>
      <c r="C106" t="s">
        <v>22</v>
      </c>
      <c r="D106" s="3" t="s">
        <v>18</v>
      </c>
      <c r="F106">
        <v>10</v>
      </c>
      <c r="G106" t="s">
        <v>26</v>
      </c>
      <c r="I106" t="b">
        <f>IF(AND(DataTable[[#This Row],[Month]]&gt;='Analysis 1'!$C$10,DataTable[[#This Row],[Month]]&lt;='Analysis 1'!$D$10),TRUE,FALSE)</f>
        <v>0</v>
      </c>
      <c r="J106" s="15"/>
    </row>
    <row r="107" spans="1:10" x14ac:dyDescent="0.25">
      <c r="A107" t="s">
        <v>125</v>
      </c>
      <c r="B107" s="1">
        <v>43936</v>
      </c>
      <c r="C107" s="3" t="s">
        <v>10</v>
      </c>
      <c r="D107" s="3" t="s">
        <v>11</v>
      </c>
      <c r="F107">
        <v>9</v>
      </c>
      <c r="G107" t="s">
        <v>26</v>
      </c>
      <c r="I107" t="b">
        <f>IF(AND(DataTable[[#This Row],[Month]]&gt;='Analysis 1'!$C$10,DataTable[[#This Row],[Month]]&lt;='Analysis 1'!$D$10),TRUE,FALSE)</f>
        <v>0</v>
      </c>
      <c r="J107" s="15"/>
    </row>
    <row r="108" spans="1:10" x14ac:dyDescent="0.25">
      <c r="A108" t="s">
        <v>9</v>
      </c>
      <c r="B108" s="1">
        <v>43831</v>
      </c>
      <c r="C108" t="s">
        <v>10</v>
      </c>
      <c r="D108" t="s">
        <v>11</v>
      </c>
      <c r="E108">
        <v>17</v>
      </c>
      <c r="F108">
        <v>2</v>
      </c>
      <c r="G108" s="2" t="s">
        <v>12</v>
      </c>
      <c r="H108">
        <v>1</v>
      </c>
      <c r="I108" t="b">
        <f>IF(AND(DataTable[[#This Row],[Month]]&gt;='Analysis 1'!$C$10,DataTable[[#This Row],[Month]]&lt;='Analysis 1'!$D$10),TRUE,FALSE)</f>
        <v>0</v>
      </c>
      <c r="J108" s="15"/>
    </row>
    <row r="109" spans="1:10" x14ac:dyDescent="0.25">
      <c r="A109" t="s">
        <v>13</v>
      </c>
      <c r="B109" s="1">
        <v>43832</v>
      </c>
      <c r="C109" t="s">
        <v>14</v>
      </c>
      <c r="D109" t="s">
        <v>15</v>
      </c>
      <c r="E109">
        <v>14</v>
      </c>
      <c r="F109">
        <v>13</v>
      </c>
      <c r="G109" s="2" t="s">
        <v>12</v>
      </c>
      <c r="H109">
        <v>0</v>
      </c>
      <c r="I109" t="b">
        <f>IF(AND(DataTable[[#This Row],[Month]]&gt;='Analysis 1'!$C$10,DataTable[[#This Row],[Month]]&lt;='Analysis 1'!$D$10),TRUE,FALSE)</f>
        <v>0</v>
      </c>
      <c r="J109" s="15"/>
    </row>
    <row r="110" spans="1:10" x14ac:dyDescent="0.25">
      <c r="A110" t="s">
        <v>16</v>
      </c>
      <c r="B110" s="1">
        <v>43833</v>
      </c>
      <c r="C110" t="s">
        <v>17</v>
      </c>
      <c r="D110" t="s">
        <v>18</v>
      </c>
      <c r="E110">
        <v>22</v>
      </c>
      <c r="F110">
        <v>15</v>
      </c>
      <c r="G110" s="2" t="s">
        <v>12</v>
      </c>
      <c r="H110">
        <v>1</v>
      </c>
      <c r="I110" t="b">
        <f>IF(AND(DataTable[[#This Row],[Month]]&gt;='Analysis 1'!$C$10,DataTable[[#This Row],[Month]]&lt;='Analysis 1'!$D$10),TRUE,FALSE)</f>
        <v>0</v>
      </c>
      <c r="J110" s="15"/>
    </row>
    <row r="111" spans="1:10" x14ac:dyDescent="0.25">
      <c r="A111" t="s">
        <v>19</v>
      </c>
      <c r="B111" s="1">
        <v>43834</v>
      </c>
      <c r="C111" t="s">
        <v>20</v>
      </c>
      <c r="D111" t="s">
        <v>15</v>
      </c>
      <c r="E111">
        <v>24</v>
      </c>
      <c r="F111">
        <v>18</v>
      </c>
      <c r="G111" s="2" t="s">
        <v>12</v>
      </c>
      <c r="H111">
        <v>1</v>
      </c>
      <c r="I111" t="b">
        <f>IF(AND(DataTable[[#This Row],[Month]]&gt;='Analysis 1'!$C$10,DataTable[[#This Row],[Month]]&lt;='Analysis 1'!$D$10),TRUE,FALSE)</f>
        <v>0</v>
      </c>
      <c r="J111" s="15"/>
    </row>
    <row r="112" spans="1:10" x14ac:dyDescent="0.25">
      <c r="A112" t="s">
        <v>21</v>
      </c>
      <c r="B112" s="1">
        <v>43835</v>
      </c>
      <c r="C112" t="s">
        <v>22</v>
      </c>
      <c r="D112" t="s">
        <v>18</v>
      </c>
      <c r="E112">
        <v>14</v>
      </c>
      <c r="F112">
        <v>10</v>
      </c>
      <c r="G112" s="2" t="s">
        <v>23</v>
      </c>
      <c r="H112">
        <v>1</v>
      </c>
      <c r="I112" t="b">
        <f>IF(AND(DataTable[[#This Row],[Month]]&gt;='Analysis 1'!$C$10,DataTable[[#This Row],[Month]]&lt;='Analysis 1'!$D$10),TRUE,FALSE)</f>
        <v>0</v>
      </c>
      <c r="J112" s="15"/>
    </row>
    <row r="113" spans="1:10" x14ac:dyDescent="0.25">
      <c r="A113" t="s">
        <v>24</v>
      </c>
      <c r="B113" s="1">
        <v>43836</v>
      </c>
      <c r="C113" t="s">
        <v>10</v>
      </c>
      <c r="D113" t="s">
        <v>11</v>
      </c>
      <c r="E113">
        <v>12</v>
      </c>
      <c r="F113">
        <v>39</v>
      </c>
      <c r="G113" s="2" t="s">
        <v>12</v>
      </c>
      <c r="H113">
        <v>1</v>
      </c>
      <c r="I113" t="b">
        <f>IF(AND(DataTable[[#This Row],[Month]]&gt;='Analysis 1'!$C$10,DataTable[[#This Row],[Month]]&lt;='Analysis 1'!$D$10),TRUE,FALSE)</f>
        <v>0</v>
      </c>
      <c r="J113" s="15"/>
    </row>
    <row r="114" spans="1:10" x14ac:dyDescent="0.25">
      <c r="A114" t="s">
        <v>25</v>
      </c>
      <c r="B114" s="1">
        <v>43837</v>
      </c>
      <c r="C114" t="s">
        <v>14</v>
      </c>
      <c r="D114" t="s">
        <v>15</v>
      </c>
      <c r="F114">
        <v>4</v>
      </c>
      <c r="G114" s="2" t="s">
        <v>26</v>
      </c>
      <c r="I114" t="b">
        <f>IF(AND(DataTable[[#This Row],[Month]]&gt;='Analysis 1'!$C$10,DataTable[[#This Row],[Month]]&lt;='Analysis 1'!$D$10),TRUE,FALSE)</f>
        <v>0</v>
      </c>
      <c r="J114" s="15"/>
    </row>
    <row r="115" spans="1:10" x14ac:dyDescent="0.25">
      <c r="A115" t="s">
        <v>27</v>
      </c>
      <c r="B115" s="1">
        <v>43838</v>
      </c>
      <c r="C115" t="s">
        <v>17</v>
      </c>
      <c r="D115" t="s">
        <v>18</v>
      </c>
      <c r="F115">
        <v>5</v>
      </c>
      <c r="G115" s="2" t="s">
        <v>26</v>
      </c>
      <c r="I115" t="b">
        <f>IF(AND(DataTable[[#This Row],[Month]]&gt;='Analysis 1'!$C$10,DataTable[[#This Row],[Month]]&lt;='Analysis 1'!$D$10),TRUE,FALSE)</f>
        <v>0</v>
      </c>
      <c r="J115" s="15"/>
    </row>
    <row r="116" spans="1:10" x14ac:dyDescent="0.25">
      <c r="A116" t="s">
        <v>28</v>
      </c>
      <c r="B116" s="1">
        <v>43839</v>
      </c>
      <c r="C116" t="s">
        <v>20</v>
      </c>
      <c r="D116" t="s">
        <v>15</v>
      </c>
      <c r="E116">
        <v>19</v>
      </c>
      <c r="F116">
        <v>0</v>
      </c>
      <c r="G116" s="2" t="s">
        <v>12</v>
      </c>
      <c r="H116">
        <v>1</v>
      </c>
      <c r="I116" t="b">
        <f>IF(AND(DataTable[[#This Row],[Month]]&gt;='Analysis 1'!$C$10,DataTable[[#This Row],[Month]]&lt;='Analysis 1'!$D$10),TRUE,FALSE)</f>
        <v>0</v>
      </c>
      <c r="J116" s="15"/>
    </row>
    <row r="117" spans="1:10" x14ac:dyDescent="0.25">
      <c r="A117" t="s">
        <v>29</v>
      </c>
      <c r="B117" s="1">
        <v>43840</v>
      </c>
      <c r="C117" t="s">
        <v>22</v>
      </c>
      <c r="D117" t="s">
        <v>18</v>
      </c>
      <c r="E117">
        <v>15</v>
      </c>
      <c r="F117">
        <v>50</v>
      </c>
      <c r="G117" s="2" t="s">
        <v>12</v>
      </c>
      <c r="H117">
        <v>1</v>
      </c>
      <c r="I117" t="b">
        <f>IF(AND(DataTable[[#This Row],[Month]]&gt;='Analysis 1'!$C$10,DataTable[[#This Row],[Month]]&lt;='Analysis 1'!$D$10),TRUE,FALSE)</f>
        <v>0</v>
      </c>
      <c r="J117" s="15"/>
    </row>
    <row r="118" spans="1:10" x14ac:dyDescent="0.25">
      <c r="A118" t="s">
        <v>30</v>
      </c>
      <c r="B118" s="1">
        <v>43841</v>
      </c>
      <c r="C118" t="s">
        <v>10</v>
      </c>
      <c r="D118" t="s">
        <v>11</v>
      </c>
      <c r="E118">
        <v>21</v>
      </c>
      <c r="F118">
        <v>4</v>
      </c>
      <c r="G118" s="2" t="s">
        <v>12</v>
      </c>
      <c r="H118">
        <v>1</v>
      </c>
      <c r="I118" t="b">
        <f>IF(AND(DataTable[[#This Row],[Month]]&gt;='Analysis 1'!$C$10,DataTable[[#This Row],[Month]]&lt;='Analysis 1'!$D$10),TRUE,FALSE)</f>
        <v>0</v>
      </c>
      <c r="J118" s="15"/>
    </row>
    <row r="119" spans="1:10" x14ac:dyDescent="0.25">
      <c r="A119" t="s">
        <v>31</v>
      </c>
      <c r="B119" s="1">
        <v>43842</v>
      </c>
      <c r="C119" t="s">
        <v>14</v>
      </c>
      <c r="D119" t="s">
        <v>15</v>
      </c>
      <c r="E119">
        <v>20</v>
      </c>
      <c r="F119">
        <v>2</v>
      </c>
      <c r="G119" s="2" t="s">
        <v>12</v>
      </c>
      <c r="H119">
        <v>1</v>
      </c>
      <c r="I119" t="b">
        <f>IF(AND(DataTable[[#This Row],[Month]]&gt;='Analysis 1'!$C$10,DataTable[[#This Row],[Month]]&lt;='Analysis 1'!$D$10),TRUE,FALSE)</f>
        <v>0</v>
      </c>
      <c r="J119" s="15"/>
    </row>
    <row r="120" spans="1:10" x14ac:dyDescent="0.25">
      <c r="A120" t="s">
        <v>32</v>
      </c>
      <c r="B120" s="1">
        <v>43843</v>
      </c>
      <c r="C120" t="s">
        <v>17</v>
      </c>
      <c r="D120" t="s">
        <v>18</v>
      </c>
      <c r="E120">
        <v>28</v>
      </c>
      <c r="F120">
        <v>70</v>
      </c>
      <c r="G120" s="2" t="s">
        <v>12</v>
      </c>
      <c r="H120">
        <v>1</v>
      </c>
      <c r="I120" t="b">
        <f>IF(AND(DataTable[[#This Row],[Month]]&gt;='Analysis 1'!$C$10,DataTable[[#This Row],[Month]]&lt;='Analysis 1'!$D$10),TRUE,FALSE)</f>
        <v>0</v>
      </c>
      <c r="J120" s="15"/>
    </row>
    <row r="121" spans="1:10" x14ac:dyDescent="0.25">
      <c r="A121" t="s">
        <v>33</v>
      </c>
      <c r="B121" s="1">
        <v>43844</v>
      </c>
      <c r="C121" t="s">
        <v>20</v>
      </c>
      <c r="D121" t="s">
        <v>15</v>
      </c>
      <c r="E121">
        <v>18</v>
      </c>
      <c r="F121">
        <v>50</v>
      </c>
      <c r="G121" s="2" t="s">
        <v>12</v>
      </c>
      <c r="H121">
        <v>1</v>
      </c>
      <c r="I121" t="b">
        <f>IF(AND(DataTable[[#This Row],[Month]]&gt;='Analysis 1'!$C$10,DataTable[[#This Row],[Month]]&lt;='Analysis 1'!$D$10),TRUE,FALSE)</f>
        <v>0</v>
      </c>
      <c r="J121" s="15"/>
    </row>
    <row r="122" spans="1:10" x14ac:dyDescent="0.25">
      <c r="A122" t="s">
        <v>34</v>
      </c>
      <c r="B122" s="1">
        <v>43845</v>
      </c>
      <c r="C122" t="s">
        <v>22</v>
      </c>
      <c r="D122" t="s">
        <v>18</v>
      </c>
      <c r="F122">
        <v>12</v>
      </c>
      <c r="G122" s="2" t="s">
        <v>26</v>
      </c>
      <c r="I122" t="b">
        <f>IF(AND(DataTable[[#This Row],[Month]]&gt;='Analysis 1'!$C$10,DataTable[[#This Row],[Month]]&lt;='Analysis 1'!$D$10),TRUE,FALSE)</f>
        <v>0</v>
      </c>
      <c r="J122" s="15"/>
    </row>
    <row r="123" spans="1:10" x14ac:dyDescent="0.25">
      <c r="A123" t="s">
        <v>35</v>
      </c>
      <c r="B123" s="1">
        <v>43846</v>
      </c>
      <c r="C123" t="s">
        <v>10</v>
      </c>
      <c r="D123" t="s">
        <v>11</v>
      </c>
      <c r="F123">
        <v>1</v>
      </c>
      <c r="G123" s="2" t="s">
        <v>26</v>
      </c>
      <c r="I123" t="b">
        <f>IF(AND(DataTable[[#This Row],[Month]]&gt;='Analysis 1'!$C$10,DataTable[[#This Row],[Month]]&lt;='Analysis 1'!$D$10),TRUE,FALSE)</f>
        <v>0</v>
      </c>
      <c r="J123" s="15"/>
    </row>
    <row r="124" spans="1:10" x14ac:dyDescent="0.25">
      <c r="A124" t="s">
        <v>36</v>
      </c>
      <c r="B124" s="1">
        <v>43847</v>
      </c>
      <c r="C124" t="s">
        <v>14</v>
      </c>
      <c r="D124" t="s">
        <v>15</v>
      </c>
      <c r="F124">
        <v>2</v>
      </c>
      <c r="G124" s="2" t="s">
        <v>26</v>
      </c>
      <c r="I124" t="b">
        <f>IF(AND(DataTable[[#This Row],[Month]]&gt;='Analysis 1'!$C$10,DataTable[[#This Row],[Month]]&lt;='Analysis 1'!$D$10),TRUE,FALSE)</f>
        <v>0</v>
      </c>
      <c r="J124" s="15"/>
    </row>
    <row r="125" spans="1:10" x14ac:dyDescent="0.25">
      <c r="A125" t="s">
        <v>37</v>
      </c>
      <c r="B125" s="1">
        <v>43848</v>
      </c>
      <c r="C125" t="s">
        <v>17</v>
      </c>
      <c r="D125" t="s">
        <v>18</v>
      </c>
      <c r="E125">
        <v>12</v>
      </c>
      <c r="F125">
        <v>3</v>
      </c>
      <c r="G125" s="2" t="s">
        <v>12</v>
      </c>
      <c r="H125">
        <v>1</v>
      </c>
      <c r="I125" t="b">
        <f>IF(AND(DataTable[[#This Row],[Month]]&gt;='Analysis 1'!$C$10,DataTable[[#This Row],[Month]]&lt;='Analysis 1'!$D$10),TRUE,FALSE)</f>
        <v>0</v>
      </c>
      <c r="J125" s="15"/>
    </row>
    <row r="126" spans="1:10" x14ac:dyDescent="0.25">
      <c r="A126" t="s">
        <v>38</v>
      </c>
      <c r="B126" s="1">
        <v>43849</v>
      </c>
      <c r="C126" t="s">
        <v>20</v>
      </c>
      <c r="D126" t="s">
        <v>15</v>
      </c>
      <c r="E126">
        <v>11</v>
      </c>
      <c r="G126" s="2" t="s">
        <v>12</v>
      </c>
      <c r="H126">
        <v>1</v>
      </c>
      <c r="I126" t="b">
        <f>IF(AND(DataTable[[#This Row],[Month]]&gt;='Analysis 1'!$C$10,DataTable[[#This Row],[Month]]&lt;='Analysis 1'!$D$10),TRUE,FALSE)</f>
        <v>0</v>
      </c>
      <c r="J126" s="15"/>
    </row>
    <row r="127" spans="1:10" x14ac:dyDescent="0.25">
      <c r="A127" t="s">
        <v>39</v>
      </c>
      <c r="B127" s="1">
        <v>43850</v>
      </c>
      <c r="C127" t="s">
        <v>22</v>
      </c>
      <c r="D127" t="s">
        <v>18</v>
      </c>
      <c r="E127">
        <v>11</v>
      </c>
      <c r="F127">
        <v>4</v>
      </c>
      <c r="G127" s="2" t="s">
        <v>12</v>
      </c>
      <c r="H127">
        <v>1</v>
      </c>
      <c r="I127" t="b">
        <f>IF(AND(DataTable[[#This Row],[Month]]&gt;='Analysis 1'!$C$10,DataTable[[#This Row],[Month]]&lt;='Analysis 1'!$D$10),TRUE,FALSE)</f>
        <v>0</v>
      </c>
      <c r="J127" s="15"/>
    </row>
    <row r="128" spans="1:10" x14ac:dyDescent="0.25">
      <c r="A128" t="s">
        <v>40</v>
      </c>
      <c r="B128" s="1">
        <v>43851</v>
      </c>
      <c r="C128" t="s">
        <v>10</v>
      </c>
      <c r="D128" t="s">
        <v>11</v>
      </c>
      <c r="E128">
        <v>10</v>
      </c>
      <c r="F128">
        <v>10</v>
      </c>
      <c r="G128" s="2" t="s">
        <v>12</v>
      </c>
      <c r="H128">
        <v>0</v>
      </c>
      <c r="I128" t="b">
        <f>IF(AND(DataTable[[#This Row],[Month]]&gt;='Analysis 1'!$C$10,DataTable[[#This Row],[Month]]&lt;='Analysis 1'!$D$10),TRUE,FALSE)</f>
        <v>0</v>
      </c>
      <c r="J128" s="15"/>
    </row>
    <row r="129" spans="1:10" x14ac:dyDescent="0.25">
      <c r="A129" t="s">
        <v>41</v>
      </c>
      <c r="B129" s="1">
        <v>43852</v>
      </c>
      <c r="C129" t="s">
        <v>14</v>
      </c>
      <c r="D129" t="s">
        <v>15</v>
      </c>
      <c r="E129">
        <v>16</v>
      </c>
      <c r="F129">
        <v>9</v>
      </c>
      <c r="G129" s="2" t="s">
        <v>12</v>
      </c>
      <c r="H129">
        <v>0</v>
      </c>
      <c r="I129" t="b">
        <f>IF(AND(DataTable[[#This Row],[Month]]&gt;='Analysis 1'!$C$10,DataTable[[#This Row],[Month]]&lt;='Analysis 1'!$D$10),TRUE,FALSE)</f>
        <v>0</v>
      </c>
      <c r="J129" s="15"/>
    </row>
    <row r="130" spans="1:10" x14ac:dyDescent="0.25">
      <c r="A130" t="s">
        <v>42</v>
      </c>
      <c r="B130" s="1">
        <v>43853</v>
      </c>
      <c r="C130" t="s">
        <v>17</v>
      </c>
      <c r="D130" t="s">
        <v>18</v>
      </c>
      <c r="E130">
        <v>29</v>
      </c>
      <c r="F130">
        <v>2</v>
      </c>
      <c r="G130" s="2" t="s">
        <v>23</v>
      </c>
      <c r="H130">
        <v>0</v>
      </c>
      <c r="I130" t="b">
        <f>IF(AND(DataTable[[#This Row],[Month]]&gt;='Analysis 1'!$C$10,DataTable[[#This Row],[Month]]&lt;='Analysis 1'!$D$10),TRUE,FALSE)</f>
        <v>0</v>
      </c>
      <c r="J130" s="15"/>
    </row>
    <row r="131" spans="1:10" x14ac:dyDescent="0.25">
      <c r="A131" t="s">
        <v>43</v>
      </c>
      <c r="B131" s="1">
        <v>43854</v>
      </c>
      <c r="C131" t="s">
        <v>20</v>
      </c>
      <c r="D131" t="s">
        <v>15</v>
      </c>
      <c r="E131">
        <v>31</v>
      </c>
      <c r="F131">
        <v>13</v>
      </c>
      <c r="G131" s="2" t="s">
        <v>12</v>
      </c>
      <c r="H131">
        <v>1</v>
      </c>
      <c r="I131" t="b">
        <f>IF(AND(DataTable[[#This Row],[Month]]&gt;='Analysis 1'!$C$10,DataTable[[#This Row],[Month]]&lt;='Analysis 1'!$D$10),TRUE,FALSE)</f>
        <v>0</v>
      </c>
      <c r="J131" s="15"/>
    </row>
    <row r="132" spans="1:10" x14ac:dyDescent="0.25">
      <c r="A132" t="s">
        <v>44</v>
      </c>
      <c r="B132" s="1">
        <v>43855</v>
      </c>
      <c r="C132" t="s">
        <v>22</v>
      </c>
      <c r="D132" t="s">
        <v>18</v>
      </c>
      <c r="F132">
        <v>15</v>
      </c>
      <c r="G132" s="2" t="s">
        <v>26</v>
      </c>
      <c r="I132" t="b">
        <f>IF(AND(DataTable[[#This Row],[Month]]&gt;='Analysis 1'!$C$10,DataTable[[#This Row],[Month]]&lt;='Analysis 1'!$D$10),TRUE,FALSE)</f>
        <v>0</v>
      </c>
      <c r="J132" s="15"/>
    </row>
    <row r="133" spans="1:10" x14ac:dyDescent="0.25">
      <c r="A133" t="s">
        <v>45</v>
      </c>
      <c r="B133" s="1">
        <v>43856</v>
      </c>
      <c r="C133" t="s">
        <v>10</v>
      </c>
      <c r="D133" t="s">
        <v>11</v>
      </c>
      <c r="F133">
        <v>18</v>
      </c>
      <c r="G133" s="2" t="s">
        <v>26</v>
      </c>
      <c r="I133" t="b">
        <f>IF(AND(DataTable[[#This Row],[Month]]&gt;='Analysis 1'!$C$10,DataTable[[#This Row],[Month]]&lt;='Analysis 1'!$D$10),TRUE,FALSE)</f>
        <v>0</v>
      </c>
      <c r="J133" s="15"/>
    </row>
    <row r="134" spans="1:10" x14ac:dyDescent="0.25">
      <c r="A134" t="s">
        <v>46</v>
      </c>
      <c r="B134" s="1">
        <v>43857</v>
      </c>
      <c r="C134" t="s">
        <v>14</v>
      </c>
      <c r="D134" t="s">
        <v>15</v>
      </c>
      <c r="E134">
        <v>13</v>
      </c>
      <c r="F134">
        <v>10</v>
      </c>
      <c r="G134" s="2" t="s">
        <v>12</v>
      </c>
      <c r="H134">
        <v>1</v>
      </c>
      <c r="I134" t="b">
        <f>IF(AND(DataTable[[#This Row],[Month]]&gt;='Analysis 1'!$C$10,DataTable[[#This Row],[Month]]&lt;='Analysis 1'!$D$10),TRUE,FALSE)</f>
        <v>0</v>
      </c>
      <c r="J134" s="15"/>
    </row>
    <row r="135" spans="1:10" x14ac:dyDescent="0.25">
      <c r="A135" t="s">
        <v>47</v>
      </c>
      <c r="B135" s="1">
        <v>43858</v>
      </c>
      <c r="C135" t="s">
        <v>17</v>
      </c>
      <c r="D135" t="s">
        <v>18</v>
      </c>
      <c r="E135">
        <v>28</v>
      </c>
      <c r="F135">
        <v>39</v>
      </c>
      <c r="G135" s="2" t="s">
        <v>12</v>
      </c>
      <c r="H135">
        <v>1</v>
      </c>
      <c r="I135" t="b">
        <f>IF(AND(DataTable[[#This Row],[Month]]&gt;='Analysis 1'!$C$10,DataTable[[#This Row],[Month]]&lt;='Analysis 1'!$D$10),TRUE,FALSE)</f>
        <v>0</v>
      </c>
      <c r="J135" s="15"/>
    </row>
    <row r="136" spans="1:10" x14ac:dyDescent="0.25">
      <c r="A136" t="s">
        <v>48</v>
      </c>
      <c r="B136" s="1">
        <v>43859</v>
      </c>
      <c r="C136" t="s">
        <v>20</v>
      </c>
      <c r="D136" t="s">
        <v>15</v>
      </c>
      <c r="E136">
        <v>32</v>
      </c>
      <c r="F136">
        <v>4</v>
      </c>
      <c r="G136" s="2" t="s">
        <v>12</v>
      </c>
      <c r="H136">
        <v>1</v>
      </c>
      <c r="I136" t="b">
        <f>IF(AND(DataTable[[#This Row],[Month]]&gt;='Analysis 1'!$C$10,DataTable[[#This Row],[Month]]&lt;='Analysis 1'!$D$10),TRUE,FALSE)</f>
        <v>0</v>
      </c>
      <c r="J136" s="15"/>
    </row>
    <row r="137" spans="1:10" x14ac:dyDescent="0.25">
      <c r="A137" t="s">
        <v>49</v>
      </c>
      <c r="B137" s="1">
        <v>43860</v>
      </c>
      <c r="C137" t="s">
        <v>22</v>
      </c>
      <c r="D137" t="s">
        <v>18</v>
      </c>
      <c r="E137">
        <v>16</v>
      </c>
      <c r="F137">
        <v>5</v>
      </c>
      <c r="G137" s="2" t="s">
        <v>12</v>
      </c>
      <c r="H137">
        <v>1</v>
      </c>
      <c r="I137" t="b">
        <f>IF(AND(DataTable[[#This Row],[Month]]&gt;='Analysis 1'!$C$10,DataTable[[#This Row],[Month]]&lt;='Analysis 1'!$D$10),TRUE,FALSE)</f>
        <v>0</v>
      </c>
      <c r="J137" s="15"/>
    </row>
    <row r="138" spans="1:10" x14ac:dyDescent="0.25">
      <c r="A138" t="s">
        <v>50</v>
      </c>
      <c r="B138" s="1">
        <v>43861</v>
      </c>
      <c r="C138" t="s">
        <v>10</v>
      </c>
      <c r="D138" t="s">
        <v>11</v>
      </c>
      <c r="E138">
        <v>14</v>
      </c>
      <c r="F138">
        <v>0</v>
      </c>
      <c r="G138" s="2" t="s">
        <v>12</v>
      </c>
      <c r="H138">
        <v>1</v>
      </c>
      <c r="I138" t="b">
        <f>IF(AND(DataTable[[#This Row],[Month]]&gt;='Analysis 1'!$C$10,DataTable[[#This Row],[Month]]&lt;='Analysis 1'!$D$10),TRUE,FALSE)</f>
        <v>0</v>
      </c>
      <c r="J138" s="15"/>
    </row>
    <row r="139" spans="1:10" x14ac:dyDescent="0.25">
      <c r="A139" t="s">
        <v>51</v>
      </c>
      <c r="B139" s="1">
        <v>43862</v>
      </c>
      <c r="C139" t="s">
        <v>14</v>
      </c>
      <c r="D139" t="s">
        <v>15</v>
      </c>
      <c r="E139">
        <v>11</v>
      </c>
      <c r="F139">
        <v>50</v>
      </c>
      <c r="G139" s="2" t="s">
        <v>12</v>
      </c>
      <c r="H139">
        <v>1</v>
      </c>
      <c r="I139" t="b">
        <f>IF(AND(DataTable[[#This Row],[Month]]&gt;='Analysis 1'!$C$10,DataTable[[#This Row],[Month]]&lt;='Analysis 1'!$D$10),TRUE,FALSE)</f>
        <v>1</v>
      </c>
      <c r="J139" s="15"/>
    </row>
    <row r="140" spans="1:10" x14ac:dyDescent="0.25">
      <c r="A140" t="s">
        <v>52</v>
      </c>
      <c r="B140" s="1">
        <v>43863</v>
      </c>
      <c r="C140" t="s">
        <v>17</v>
      </c>
      <c r="D140" t="s">
        <v>18</v>
      </c>
      <c r="F140">
        <v>4</v>
      </c>
      <c r="G140" s="2" t="s">
        <v>26</v>
      </c>
      <c r="I140" t="b">
        <f>IF(AND(DataTable[[#This Row],[Month]]&gt;='Analysis 1'!$C$10,DataTable[[#This Row],[Month]]&lt;='Analysis 1'!$D$10),TRUE,FALSE)</f>
        <v>1</v>
      </c>
      <c r="J140" s="15"/>
    </row>
    <row r="141" spans="1:10" x14ac:dyDescent="0.25">
      <c r="A141" t="s">
        <v>53</v>
      </c>
      <c r="B141" s="1">
        <v>43864</v>
      </c>
      <c r="C141" t="s">
        <v>20</v>
      </c>
      <c r="D141" t="s">
        <v>15</v>
      </c>
      <c r="F141">
        <v>2</v>
      </c>
      <c r="G141" s="2" t="s">
        <v>26</v>
      </c>
      <c r="I141" t="b">
        <f>IF(AND(DataTable[[#This Row],[Month]]&gt;='Analysis 1'!$C$10,DataTable[[#This Row],[Month]]&lt;='Analysis 1'!$D$10),TRUE,FALSE)</f>
        <v>1</v>
      </c>
      <c r="J141" s="15"/>
    </row>
    <row r="142" spans="1:10" x14ac:dyDescent="0.25">
      <c r="A142" t="s">
        <v>54</v>
      </c>
      <c r="B142" s="1">
        <v>43865</v>
      </c>
      <c r="C142" t="s">
        <v>22</v>
      </c>
      <c r="D142" t="s">
        <v>18</v>
      </c>
      <c r="F142">
        <v>70</v>
      </c>
      <c r="G142" s="2" t="s">
        <v>26</v>
      </c>
      <c r="I142" t="b">
        <f>IF(AND(DataTable[[#This Row],[Month]]&gt;='Analysis 1'!$C$10,DataTable[[#This Row],[Month]]&lt;='Analysis 1'!$D$10),TRUE,FALSE)</f>
        <v>1</v>
      </c>
      <c r="J142" s="15"/>
    </row>
    <row r="143" spans="1:10" x14ac:dyDescent="0.25">
      <c r="A143" t="s">
        <v>55</v>
      </c>
      <c r="B143" s="1">
        <v>43866</v>
      </c>
      <c r="C143" t="s">
        <v>10</v>
      </c>
      <c r="D143" t="s">
        <v>11</v>
      </c>
      <c r="E143">
        <v>28</v>
      </c>
      <c r="F143">
        <v>50</v>
      </c>
      <c r="G143" s="2" t="s">
        <v>12</v>
      </c>
      <c r="H143">
        <v>1</v>
      </c>
      <c r="I143" t="b">
        <f>IF(AND(DataTable[[#This Row],[Month]]&gt;='Analysis 1'!$C$10,DataTable[[#This Row],[Month]]&lt;='Analysis 1'!$D$10),TRUE,FALSE)</f>
        <v>1</v>
      </c>
      <c r="J143" s="15"/>
    </row>
    <row r="144" spans="1:10" x14ac:dyDescent="0.25">
      <c r="A144" t="s">
        <v>56</v>
      </c>
      <c r="B144" s="1">
        <v>43867</v>
      </c>
      <c r="C144" t="s">
        <v>14</v>
      </c>
      <c r="D144" t="s">
        <v>15</v>
      </c>
      <c r="E144">
        <v>31</v>
      </c>
      <c r="F144">
        <v>12</v>
      </c>
      <c r="G144" s="2" t="s">
        <v>12</v>
      </c>
      <c r="H144">
        <v>1</v>
      </c>
      <c r="I144" t="b">
        <f>IF(AND(DataTable[[#This Row],[Month]]&gt;='Analysis 1'!$C$10,DataTable[[#This Row],[Month]]&lt;='Analysis 1'!$D$10),TRUE,FALSE)</f>
        <v>1</v>
      </c>
      <c r="J144" s="15"/>
    </row>
    <row r="145" spans="1:10" x14ac:dyDescent="0.25">
      <c r="A145" t="s">
        <v>57</v>
      </c>
      <c r="B145" s="1">
        <v>43868</v>
      </c>
      <c r="C145" t="s">
        <v>17</v>
      </c>
      <c r="D145" t="s">
        <v>18</v>
      </c>
      <c r="E145">
        <v>27</v>
      </c>
      <c r="F145">
        <v>1</v>
      </c>
      <c r="G145" s="2" t="s">
        <v>12</v>
      </c>
      <c r="H145">
        <v>1</v>
      </c>
      <c r="I145" t="b">
        <f>IF(AND(DataTable[[#This Row],[Month]]&gt;='Analysis 1'!$C$10,DataTable[[#This Row],[Month]]&lt;='Analysis 1'!$D$10),TRUE,FALSE)</f>
        <v>1</v>
      </c>
      <c r="J145" s="15"/>
    </row>
    <row r="146" spans="1:10" x14ac:dyDescent="0.25">
      <c r="A146" t="s">
        <v>58</v>
      </c>
      <c r="B146" s="1">
        <v>43869</v>
      </c>
      <c r="C146" t="s">
        <v>20</v>
      </c>
      <c r="D146" t="s">
        <v>15</v>
      </c>
      <c r="E146">
        <v>16</v>
      </c>
      <c r="F146">
        <v>2</v>
      </c>
      <c r="G146" s="2" t="s">
        <v>12</v>
      </c>
      <c r="H146">
        <v>1</v>
      </c>
      <c r="I146" t="b">
        <f>IF(AND(DataTable[[#This Row],[Month]]&gt;='Analysis 1'!$C$10,DataTable[[#This Row],[Month]]&lt;='Analysis 1'!$D$10),TRUE,FALSE)</f>
        <v>1</v>
      </c>
      <c r="J146" s="15"/>
    </row>
    <row r="147" spans="1:10" x14ac:dyDescent="0.25">
      <c r="A147" t="s">
        <v>59</v>
      </c>
      <c r="B147" s="1">
        <v>43870</v>
      </c>
      <c r="C147" t="s">
        <v>22</v>
      </c>
      <c r="D147" t="s">
        <v>18</v>
      </c>
      <c r="E147">
        <v>25</v>
      </c>
      <c r="F147">
        <v>3</v>
      </c>
      <c r="G147" s="2" t="s">
        <v>12</v>
      </c>
      <c r="H147">
        <v>1</v>
      </c>
      <c r="I147" t="b">
        <f>IF(AND(DataTable[[#This Row],[Month]]&gt;='Analysis 1'!$C$10,DataTable[[#This Row],[Month]]&lt;='Analysis 1'!$D$10),TRUE,FALSE)</f>
        <v>1</v>
      </c>
      <c r="J147" s="15"/>
    </row>
    <row r="148" spans="1:10" x14ac:dyDescent="0.25">
      <c r="A148" t="s">
        <v>60</v>
      </c>
      <c r="B148" s="1">
        <v>43871</v>
      </c>
      <c r="C148" t="s">
        <v>10</v>
      </c>
      <c r="D148" t="s">
        <v>11</v>
      </c>
      <c r="E148">
        <v>31</v>
      </c>
      <c r="G148" s="2" t="s">
        <v>23</v>
      </c>
      <c r="H148">
        <v>1</v>
      </c>
      <c r="I148" t="b">
        <f>IF(AND(DataTable[[#This Row],[Month]]&gt;='Analysis 1'!$C$10,DataTable[[#This Row],[Month]]&lt;='Analysis 1'!$D$10),TRUE,FALSE)</f>
        <v>1</v>
      </c>
      <c r="J148" s="15"/>
    </row>
    <row r="149" spans="1:10" x14ac:dyDescent="0.25">
      <c r="A149" t="s">
        <v>61</v>
      </c>
      <c r="B149" s="1">
        <v>43872</v>
      </c>
      <c r="C149" t="s">
        <v>14</v>
      </c>
      <c r="D149" t="s">
        <v>15</v>
      </c>
      <c r="E149">
        <v>15</v>
      </c>
      <c r="F149">
        <v>4</v>
      </c>
      <c r="G149" s="2" t="s">
        <v>12</v>
      </c>
      <c r="H149">
        <v>1</v>
      </c>
      <c r="I149" t="b">
        <f>IF(AND(DataTable[[#This Row],[Month]]&gt;='Analysis 1'!$C$10,DataTable[[#This Row],[Month]]&lt;='Analysis 1'!$D$10),TRUE,FALSE)</f>
        <v>1</v>
      </c>
      <c r="J149" s="15"/>
    </row>
    <row r="150" spans="1:10" x14ac:dyDescent="0.25">
      <c r="A150" t="s">
        <v>62</v>
      </c>
      <c r="B150" s="1">
        <v>43873</v>
      </c>
      <c r="C150" t="s">
        <v>17</v>
      </c>
      <c r="D150" t="s">
        <v>18</v>
      </c>
      <c r="F150">
        <v>10</v>
      </c>
      <c r="G150" s="2" t="s">
        <v>26</v>
      </c>
      <c r="I150" t="b">
        <f>IF(AND(DataTable[[#This Row],[Month]]&gt;='Analysis 1'!$C$10,DataTable[[#This Row],[Month]]&lt;='Analysis 1'!$D$10),TRUE,FALSE)</f>
        <v>1</v>
      </c>
      <c r="J150" s="15"/>
    </row>
    <row r="151" spans="1:10" x14ac:dyDescent="0.25">
      <c r="A151" t="s">
        <v>63</v>
      </c>
      <c r="B151" s="1">
        <v>43874</v>
      </c>
      <c r="C151" t="s">
        <v>20</v>
      </c>
      <c r="D151" t="s">
        <v>15</v>
      </c>
      <c r="F151">
        <v>9</v>
      </c>
      <c r="G151" s="2" t="s">
        <v>26</v>
      </c>
      <c r="I151" t="b">
        <f>IF(AND(DataTable[[#This Row],[Month]]&gt;='Analysis 1'!$C$10,DataTable[[#This Row],[Month]]&lt;='Analysis 1'!$D$10),TRUE,FALSE)</f>
        <v>1</v>
      </c>
      <c r="J151" s="15"/>
    </row>
    <row r="152" spans="1:10" x14ac:dyDescent="0.25">
      <c r="A152" t="s">
        <v>64</v>
      </c>
      <c r="B152" s="1">
        <v>43875</v>
      </c>
      <c r="C152" t="s">
        <v>22</v>
      </c>
      <c r="D152" t="s">
        <v>18</v>
      </c>
      <c r="E152">
        <v>15</v>
      </c>
      <c r="F152">
        <v>2</v>
      </c>
      <c r="G152" s="2" t="s">
        <v>12</v>
      </c>
      <c r="H152">
        <v>1</v>
      </c>
      <c r="I152" t="b">
        <f>IF(AND(DataTable[[#This Row],[Month]]&gt;='Analysis 1'!$C$10,DataTable[[#This Row],[Month]]&lt;='Analysis 1'!$D$10),TRUE,FALSE)</f>
        <v>1</v>
      </c>
      <c r="J152" s="15"/>
    </row>
    <row r="153" spans="1:10" x14ac:dyDescent="0.25">
      <c r="A153" t="s">
        <v>65</v>
      </c>
      <c r="B153" s="1">
        <v>43876</v>
      </c>
      <c r="C153" t="s">
        <v>10</v>
      </c>
      <c r="D153" t="s">
        <v>11</v>
      </c>
      <c r="E153">
        <v>39</v>
      </c>
      <c r="F153">
        <v>13</v>
      </c>
      <c r="G153" s="2" t="s">
        <v>12</v>
      </c>
      <c r="H153">
        <v>1</v>
      </c>
      <c r="I153" t="b">
        <f>IF(AND(DataTable[[#This Row],[Month]]&gt;='Analysis 1'!$C$10,DataTable[[#This Row],[Month]]&lt;='Analysis 1'!$D$10),TRUE,FALSE)</f>
        <v>1</v>
      </c>
      <c r="J153" s="15"/>
    </row>
    <row r="154" spans="1:10" x14ac:dyDescent="0.25">
      <c r="A154" t="s">
        <v>66</v>
      </c>
      <c r="B154" s="1">
        <v>43877</v>
      </c>
      <c r="C154" t="s">
        <v>14</v>
      </c>
      <c r="D154" t="s">
        <v>15</v>
      </c>
      <c r="E154">
        <v>20</v>
      </c>
      <c r="F154">
        <v>15</v>
      </c>
      <c r="G154" s="2" t="s">
        <v>12</v>
      </c>
      <c r="H154">
        <v>1</v>
      </c>
      <c r="I154" t="b">
        <f>IF(AND(DataTable[[#This Row],[Month]]&gt;='Analysis 1'!$C$10,DataTable[[#This Row],[Month]]&lt;='Analysis 1'!$D$10),TRUE,FALSE)</f>
        <v>1</v>
      </c>
      <c r="J154" s="15"/>
    </row>
    <row r="155" spans="1:10" x14ac:dyDescent="0.25">
      <c r="A155" t="s">
        <v>67</v>
      </c>
      <c r="B155" s="1">
        <v>43878</v>
      </c>
      <c r="C155" t="s">
        <v>17</v>
      </c>
      <c r="D155" t="s">
        <v>18</v>
      </c>
      <c r="E155">
        <v>13</v>
      </c>
      <c r="F155">
        <v>18</v>
      </c>
      <c r="G155" s="2" t="s">
        <v>12</v>
      </c>
      <c r="H155">
        <v>0</v>
      </c>
      <c r="I155" t="b">
        <f>IF(AND(DataTable[[#This Row],[Month]]&gt;='Analysis 1'!$C$10,DataTable[[#This Row],[Month]]&lt;='Analysis 1'!$D$10),TRUE,FALSE)</f>
        <v>1</v>
      </c>
      <c r="J155" s="15"/>
    </row>
    <row r="156" spans="1:10" x14ac:dyDescent="0.25">
      <c r="A156" t="s">
        <v>68</v>
      </c>
      <c r="B156" s="1">
        <v>43879</v>
      </c>
      <c r="C156" t="s">
        <v>20</v>
      </c>
      <c r="D156" t="s">
        <v>15</v>
      </c>
      <c r="E156">
        <v>28</v>
      </c>
      <c r="F156">
        <v>10</v>
      </c>
      <c r="G156" s="2" t="s">
        <v>12</v>
      </c>
      <c r="H156">
        <v>1</v>
      </c>
      <c r="I156" t="b">
        <f>IF(AND(DataTable[[#This Row],[Month]]&gt;='Analysis 1'!$C$10,DataTable[[#This Row],[Month]]&lt;='Analysis 1'!$D$10),TRUE,FALSE)</f>
        <v>1</v>
      </c>
      <c r="J156" s="15"/>
    </row>
    <row r="157" spans="1:10" x14ac:dyDescent="0.25">
      <c r="A157" t="s">
        <v>69</v>
      </c>
      <c r="B157" s="1">
        <v>43880</v>
      </c>
      <c r="C157" t="s">
        <v>22</v>
      </c>
      <c r="D157" t="s">
        <v>18</v>
      </c>
      <c r="E157">
        <v>10</v>
      </c>
      <c r="F157">
        <v>39</v>
      </c>
      <c r="G157" s="2" t="s">
        <v>12</v>
      </c>
      <c r="H157">
        <v>0</v>
      </c>
      <c r="I157" t="b">
        <f>IF(AND(DataTable[[#This Row],[Month]]&gt;='Analysis 1'!$C$10,DataTable[[#This Row],[Month]]&lt;='Analysis 1'!$D$10),TRUE,FALSE)</f>
        <v>1</v>
      </c>
      <c r="J157" s="15"/>
    </row>
    <row r="158" spans="1:10" x14ac:dyDescent="0.25">
      <c r="A158" t="s">
        <v>70</v>
      </c>
      <c r="B158" s="1">
        <v>43881</v>
      </c>
      <c r="C158" t="s">
        <v>10</v>
      </c>
      <c r="D158" t="s">
        <v>11</v>
      </c>
      <c r="F158">
        <v>4</v>
      </c>
      <c r="G158" s="2" t="s">
        <v>26</v>
      </c>
      <c r="I158" t="b">
        <f>IF(AND(DataTable[[#This Row],[Month]]&gt;='Analysis 1'!$C$10,DataTable[[#This Row],[Month]]&lt;='Analysis 1'!$D$10),TRUE,FALSE)</f>
        <v>1</v>
      </c>
      <c r="J158" s="15"/>
    </row>
    <row r="159" spans="1:10" x14ac:dyDescent="0.25">
      <c r="A159" t="s">
        <v>71</v>
      </c>
      <c r="B159" s="1">
        <v>43882</v>
      </c>
      <c r="C159" t="s">
        <v>14</v>
      </c>
      <c r="D159" t="s">
        <v>15</v>
      </c>
      <c r="F159">
        <v>5</v>
      </c>
      <c r="G159" s="2" t="s">
        <v>26</v>
      </c>
      <c r="I159" t="b">
        <f>IF(AND(DataTable[[#This Row],[Month]]&gt;='Analysis 1'!$C$10,DataTable[[#This Row],[Month]]&lt;='Analysis 1'!$D$10),TRUE,FALSE)</f>
        <v>1</v>
      </c>
      <c r="J159" s="15"/>
    </row>
    <row r="160" spans="1:10" x14ac:dyDescent="0.25">
      <c r="A160" t="s">
        <v>72</v>
      </c>
      <c r="B160" s="1">
        <v>43883</v>
      </c>
      <c r="C160" t="s">
        <v>17</v>
      </c>
      <c r="D160" t="s">
        <v>18</v>
      </c>
      <c r="F160">
        <v>0</v>
      </c>
      <c r="G160" s="2" t="s">
        <v>26</v>
      </c>
      <c r="I160" t="b">
        <f>IF(AND(DataTable[[#This Row],[Month]]&gt;='Analysis 1'!$C$10,DataTable[[#This Row],[Month]]&lt;='Analysis 1'!$D$10),TRUE,FALSE)</f>
        <v>1</v>
      </c>
      <c r="J160" s="15"/>
    </row>
    <row r="161" spans="1:10" x14ac:dyDescent="0.25">
      <c r="A161" t="s">
        <v>73</v>
      </c>
      <c r="B161" s="1">
        <v>43884</v>
      </c>
      <c r="C161" t="s">
        <v>20</v>
      </c>
      <c r="D161" t="s">
        <v>15</v>
      </c>
      <c r="E161">
        <v>8</v>
      </c>
      <c r="F161">
        <v>50</v>
      </c>
      <c r="G161" s="2" t="s">
        <v>12</v>
      </c>
      <c r="H161">
        <v>1</v>
      </c>
      <c r="I161" t="b">
        <f>IF(AND(DataTable[[#This Row],[Month]]&gt;='Analysis 1'!$C$10,DataTable[[#This Row],[Month]]&lt;='Analysis 1'!$D$10),TRUE,FALSE)</f>
        <v>1</v>
      </c>
      <c r="J161" s="15"/>
    </row>
    <row r="162" spans="1:10" x14ac:dyDescent="0.25">
      <c r="A162" t="s">
        <v>74</v>
      </c>
      <c r="B162" s="1">
        <v>43885</v>
      </c>
      <c r="C162" t="s">
        <v>22</v>
      </c>
      <c r="D162" t="s">
        <v>18</v>
      </c>
      <c r="E162">
        <v>8</v>
      </c>
      <c r="F162">
        <v>4</v>
      </c>
      <c r="G162" s="2" t="s">
        <v>12</v>
      </c>
      <c r="H162">
        <v>1</v>
      </c>
      <c r="I162" t="b">
        <f>IF(AND(DataTable[[#This Row],[Month]]&gt;='Analysis 1'!$C$10,DataTable[[#This Row],[Month]]&lt;='Analysis 1'!$D$10),TRUE,FALSE)</f>
        <v>1</v>
      </c>
      <c r="J162" s="15"/>
    </row>
    <row r="163" spans="1:10" x14ac:dyDescent="0.25">
      <c r="A163" t="s">
        <v>75</v>
      </c>
      <c r="B163" s="1">
        <v>43886</v>
      </c>
      <c r="C163" t="s">
        <v>10</v>
      </c>
      <c r="D163" t="s">
        <v>11</v>
      </c>
      <c r="E163">
        <v>9</v>
      </c>
      <c r="F163">
        <v>2</v>
      </c>
      <c r="G163" s="2" t="s">
        <v>12</v>
      </c>
      <c r="H163">
        <v>0</v>
      </c>
      <c r="I163" t="b">
        <f>IF(AND(DataTable[[#This Row],[Month]]&gt;='Analysis 1'!$C$10,DataTable[[#This Row],[Month]]&lt;='Analysis 1'!$D$10),TRUE,FALSE)</f>
        <v>1</v>
      </c>
      <c r="J163" s="15"/>
    </row>
    <row r="164" spans="1:10" x14ac:dyDescent="0.25">
      <c r="A164" t="s">
        <v>76</v>
      </c>
      <c r="B164" s="1">
        <v>43887</v>
      </c>
      <c r="C164" t="s">
        <v>14</v>
      </c>
      <c r="D164" t="s">
        <v>15</v>
      </c>
      <c r="E164">
        <v>10</v>
      </c>
      <c r="F164">
        <v>70</v>
      </c>
      <c r="G164" s="2" t="s">
        <v>12</v>
      </c>
      <c r="H164">
        <v>1</v>
      </c>
      <c r="I164" t="b">
        <f>IF(AND(DataTable[[#This Row],[Month]]&gt;='Analysis 1'!$C$10,DataTable[[#This Row],[Month]]&lt;='Analysis 1'!$D$10),TRUE,FALSE)</f>
        <v>1</v>
      </c>
      <c r="J164" s="15"/>
    </row>
    <row r="165" spans="1:10" x14ac:dyDescent="0.25">
      <c r="A165" t="s">
        <v>77</v>
      </c>
      <c r="B165" s="1">
        <v>43888</v>
      </c>
      <c r="C165" t="s">
        <v>17</v>
      </c>
      <c r="D165" t="s">
        <v>18</v>
      </c>
      <c r="E165">
        <v>13</v>
      </c>
      <c r="F165">
        <v>50</v>
      </c>
      <c r="G165" s="2" t="s">
        <v>12</v>
      </c>
      <c r="H165">
        <v>1</v>
      </c>
      <c r="I165" t="b">
        <f>IF(AND(DataTable[[#This Row],[Month]]&gt;='Analysis 1'!$C$10,DataTable[[#This Row],[Month]]&lt;='Analysis 1'!$D$10),TRUE,FALSE)</f>
        <v>1</v>
      </c>
      <c r="J165" s="15"/>
    </row>
    <row r="166" spans="1:10" x14ac:dyDescent="0.25">
      <c r="A166" t="s">
        <v>78</v>
      </c>
      <c r="B166" s="1">
        <v>43889</v>
      </c>
      <c r="C166" t="s">
        <v>20</v>
      </c>
      <c r="D166" t="s">
        <v>15</v>
      </c>
      <c r="E166">
        <v>14</v>
      </c>
      <c r="F166">
        <v>12</v>
      </c>
      <c r="G166" s="2" t="s">
        <v>23</v>
      </c>
      <c r="H166">
        <v>1</v>
      </c>
      <c r="I166" t="b">
        <f>IF(AND(DataTable[[#This Row],[Month]]&gt;='Analysis 1'!$C$10,DataTable[[#This Row],[Month]]&lt;='Analysis 1'!$D$10),TRUE,FALSE)</f>
        <v>1</v>
      </c>
      <c r="J166" s="15"/>
    </row>
    <row r="167" spans="1:10" x14ac:dyDescent="0.25">
      <c r="A167" t="s">
        <v>79</v>
      </c>
      <c r="B167" s="1">
        <v>43890</v>
      </c>
      <c r="C167" t="s">
        <v>22</v>
      </c>
      <c r="D167" t="s">
        <v>18</v>
      </c>
      <c r="E167">
        <v>10</v>
      </c>
      <c r="F167">
        <v>1</v>
      </c>
      <c r="G167" s="2" t="s">
        <v>12</v>
      </c>
      <c r="H167">
        <v>1</v>
      </c>
      <c r="I167" t="b">
        <f>IF(AND(DataTable[[#This Row],[Month]]&gt;='Analysis 1'!$C$10,DataTable[[#This Row],[Month]]&lt;='Analysis 1'!$D$10),TRUE,FALSE)</f>
        <v>1</v>
      </c>
      <c r="J167" s="15"/>
    </row>
    <row r="168" spans="1:10" x14ac:dyDescent="0.25">
      <c r="A168" t="s">
        <v>80</v>
      </c>
      <c r="B168" s="1">
        <v>43891</v>
      </c>
      <c r="C168" t="s">
        <v>10</v>
      </c>
      <c r="D168" t="s">
        <v>11</v>
      </c>
      <c r="F168">
        <v>2</v>
      </c>
      <c r="G168" s="2" t="s">
        <v>26</v>
      </c>
      <c r="I168" t="b">
        <f>IF(AND(DataTable[[#This Row],[Month]]&gt;='Analysis 1'!$C$10,DataTable[[#This Row],[Month]]&lt;='Analysis 1'!$D$10),TRUE,FALSE)</f>
        <v>0</v>
      </c>
      <c r="J168" s="15"/>
    </row>
    <row r="169" spans="1:10" x14ac:dyDescent="0.25">
      <c r="A169" t="s">
        <v>81</v>
      </c>
      <c r="B169" s="1">
        <v>43892</v>
      </c>
      <c r="C169" t="s">
        <v>14</v>
      </c>
      <c r="D169" t="s">
        <v>15</v>
      </c>
      <c r="F169">
        <v>3</v>
      </c>
      <c r="G169" s="2" t="s">
        <v>26</v>
      </c>
      <c r="I169" t="b">
        <f>IF(AND(DataTable[[#This Row],[Month]]&gt;='Analysis 1'!$C$10,DataTable[[#This Row],[Month]]&lt;='Analysis 1'!$D$10),TRUE,FALSE)</f>
        <v>0</v>
      </c>
      <c r="J169" s="15"/>
    </row>
    <row r="170" spans="1:10" x14ac:dyDescent="0.25">
      <c r="A170" t="s">
        <v>82</v>
      </c>
      <c r="B170" s="1">
        <v>43893</v>
      </c>
      <c r="C170" t="s">
        <v>17</v>
      </c>
      <c r="D170" t="s">
        <v>18</v>
      </c>
      <c r="E170">
        <v>12</v>
      </c>
      <c r="F170">
        <v>6</v>
      </c>
      <c r="G170" s="2" t="s">
        <v>12</v>
      </c>
      <c r="H170">
        <v>1</v>
      </c>
      <c r="I170" t="b">
        <f>IF(AND(DataTable[[#This Row],[Month]]&gt;='Analysis 1'!$C$10,DataTable[[#This Row],[Month]]&lt;='Analysis 1'!$D$10),TRUE,FALSE)</f>
        <v>0</v>
      </c>
      <c r="J170" s="15"/>
    </row>
    <row r="171" spans="1:10" x14ac:dyDescent="0.25">
      <c r="A171" t="s">
        <v>83</v>
      </c>
      <c r="B171" s="1">
        <v>43894</v>
      </c>
      <c r="C171" t="s">
        <v>20</v>
      </c>
      <c r="D171" t="s">
        <v>15</v>
      </c>
      <c r="E171">
        <v>14</v>
      </c>
      <c r="F171">
        <v>4</v>
      </c>
      <c r="G171" s="2" t="s">
        <v>12</v>
      </c>
      <c r="H171">
        <v>1</v>
      </c>
      <c r="I171" t="b">
        <f>IF(AND(DataTable[[#This Row],[Month]]&gt;='Analysis 1'!$C$10,DataTable[[#This Row],[Month]]&lt;='Analysis 1'!$D$10),TRUE,FALSE)</f>
        <v>0</v>
      </c>
      <c r="J171" s="15"/>
    </row>
    <row r="172" spans="1:10" x14ac:dyDescent="0.25">
      <c r="A172" t="s">
        <v>84</v>
      </c>
      <c r="B172" s="1">
        <v>43895</v>
      </c>
      <c r="C172" t="s">
        <v>22</v>
      </c>
      <c r="D172" t="s">
        <v>18</v>
      </c>
      <c r="E172">
        <v>12</v>
      </c>
      <c r="F172">
        <v>10</v>
      </c>
      <c r="G172" s="2" t="s">
        <v>12</v>
      </c>
      <c r="H172">
        <v>1</v>
      </c>
      <c r="I172" t="b">
        <f>IF(AND(DataTable[[#This Row],[Month]]&gt;='Analysis 1'!$C$10,DataTable[[#This Row],[Month]]&lt;='Analysis 1'!$D$10),TRUE,FALSE)</f>
        <v>0</v>
      </c>
      <c r="J172" s="15"/>
    </row>
    <row r="173" spans="1:10" x14ac:dyDescent="0.25">
      <c r="A173" t="s">
        <v>85</v>
      </c>
      <c r="B173" s="1">
        <v>43896</v>
      </c>
      <c r="C173" t="s">
        <v>10</v>
      </c>
      <c r="D173" t="s">
        <v>11</v>
      </c>
      <c r="E173">
        <v>10</v>
      </c>
      <c r="F173">
        <v>9</v>
      </c>
      <c r="G173" s="2" t="s">
        <v>12</v>
      </c>
      <c r="H173">
        <v>1</v>
      </c>
      <c r="I173" t="b">
        <f>IF(AND(DataTable[[#This Row],[Month]]&gt;='Analysis 1'!$C$10,DataTable[[#This Row],[Month]]&lt;='Analysis 1'!$D$10),TRUE,FALSE)</f>
        <v>0</v>
      </c>
      <c r="J173" s="15"/>
    </row>
    <row r="174" spans="1:10" x14ac:dyDescent="0.25">
      <c r="A174" t="s">
        <v>86</v>
      </c>
      <c r="B174" s="1">
        <v>43897</v>
      </c>
      <c r="C174" t="s">
        <v>14</v>
      </c>
      <c r="D174" t="s">
        <v>15</v>
      </c>
      <c r="E174">
        <v>12</v>
      </c>
      <c r="F174">
        <v>2</v>
      </c>
      <c r="G174" s="2" t="s">
        <v>12</v>
      </c>
      <c r="H174">
        <v>1</v>
      </c>
      <c r="I174" t="b">
        <f>IF(AND(DataTable[[#This Row],[Month]]&gt;='Analysis 1'!$C$10,DataTable[[#This Row],[Month]]&lt;='Analysis 1'!$D$10),TRUE,FALSE)</f>
        <v>0</v>
      </c>
      <c r="J174" s="15"/>
    </row>
    <row r="175" spans="1:10" x14ac:dyDescent="0.25">
      <c r="A175" t="s">
        <v>87</v>
      </c>
      <c r="B175" s="1">
        <v>43898</v>
      </c>
      <c r="C175" t="s">
        <v>17</v>
      </c>
      <c r="D175" t="s">
        <v>18</v>
      </c>
      <c r="E175">
        <v>13</v>
      </c>
      <c r="F175">
        <v>13</v>
      </c>
      <c r="G175" s="2" t="s">
        <v>12</v>
      </c>
      <c r="H175">
        <v>1</v>
      </c>
      <c r="I175" t="b">
        <f>IF(AND(DataTable[[#This Row],[Month]]&gt;='Analysis 1'!$C$10,DataTable[[#This Row],[Month]]&lt;='Analysis 1'!$D$10),TRUE,FALSE)</f>
        <v>0</v>
      </c>
      <c r="J175" s="15"/>
    </row>
    <row r="176" spans="1:10" x14ac:dyDescent="0.25">
      <c r="A176" t="s">
        <v>88</v>
      </c>
      <c r="B176" s="1">
        <v>43899</v>
      </c>
      <c r="C176" t="s">
        <v>20</v>
      </c>
      <c r="D176" t="s">
        <v>15</v>
      </c>
      <c r="F176">
        <v>15</v>
      </c>
      <c r="G176" s="2" t="s">
        <v>26</v>
      </c>
      <c r="I176" t="b">
        <f>IF(AND(DataTable[[#This Row],[Month]]&gt;='Analysis 1'!$C$10,DataTable[[#This Row],[Month]]&lt;='Analysis 1'!$D$10),TRUE,FALSE)</f>
        <v>0</v>
      </c>
      <c r="J176" s="15"/>
    </row>
    <row r="177" spans="1:10" x14ac:dyDescent="0.25">
      <c r="A177" t="s">
        <v>89</v>
      </c>
      <c r="B177" s="1">
        <v>43900</v>
      </c>
      <c r="C177" t="s">
        <v>22</v>
      </c>
      <c r="D177" t="s">
        <v>18</v>
      </c>
      <c r="F177">
        <v>18</v>
      </c>
      <c r="G177" s="2" t="s">
        <v>26</v>
      </c>
      <c r="I177" t="b">
        <f>IF(AND(DataTable[[#This Row],[Month]]&gt;='Analysis 1'!$C$10,DataTable[[#This Row],[Month]]&lt;='Analysis 1'!$D$10),TRUE,FALSE)</f>
        <v>0</v>
      </c>
      <c r="J177" s="15"/>
    </row>
    <row r="178" spans="1:10" x14ac:dyDescent="0.25">
      <c r="A178" t="s">
        <v>90</v>
      </c>
      <c r="B178" s="1">
        <v>43901</v>
      </c>
      <c r="C178" t="s">
        <v>10</v>
      </c>
      <c r="D178" t="s">
        <v>11</v>
      </c>
      <c r="F178">
        <v>10</v>
      </c>
      <c r="G178" s="2" t="s">
        <v>26</v>
      </c>
      <c r="I178" t="b">
        <f>IF(AND(DataTable[[#This Row],[Month]]&gt;='Analysis 1'!$C$10,DataTable[[#This Row],[Month]]&lt;='Analysis 1'!$D$10),TRUE,FALSE)</f>
        <v>0</v>
      </c>
      <c r="J178" s="15"/>
    </row>
    <row r="179" spans="1:10" x14ac:dyDescent="0.25">
      <c r="A179" t="s">
        <v>91</v>
      </c>
      <c r="B179" s="1">
        <v>43902</v>
      </c>
      <c r="C179" t="s">
        <v>14</v>
      </c>
      <c r="D179" t="s">
        <v>15</v>
      </c>
      <c r="E179">
        <v>20</v>
      </c>
      <c r="F179">
        <v>39</v>
      </c>
      <c r="G179" s="2" t="s">
        <v>12</v>
      </c>
      <c r="H179">
        <v>1</v>
      </c>
      <c r="I179" t="b">
        <f>IF(AND(DataTable[[#This Row],[Month]]&gt;='Analysis 1'!$C$10,DataTable[[#This Row],[Month]]&lt;='Analysis 1'!$D$10),TRUE,FALSE)</f>
        <v>0</v>
      </c>
      <c r="J179" s="15"/>
    </row>
    <row r="180" spans="1:10" x14ac:dyDescent="0.25">
      <c r="A180" t="s">
        <v>92</v>
      </c>
      <c r="B180" s="1">
        <v>43903</v>
      </c>
      <c r="C180" t="s">
        <v>17</v>
      </c>
      <c r="D180" t="s">
        <v>18</v>
      </c>
      <c r="E180">
        <v>18</v>
      </c>
      <c r="F180">
        <v>4</v>
      </c>
      <c r="G180" s="2" t="s">
        <v>12</v>
      </c>
      <c r="H180">
        <v>1</v>
      </c>
      <c r="I180" t="b">
        <f>IF(AND(DataTable[[#This Row],[Month]]&gt;='Analysis 1'!$C$10,DataTable[[#This Row],[Month]]&lt;='Analysis 1'!$D$10),TRUE,FALSE)</f>
        <v>0</v>
      </c>
      <c r="J180" s="15"/>
    </row>
    <row r="181" spans="1:10" x14ac:dyDescent="0.25">
      <c r="A181" t="s">
        <v>93</v>
      </c>
      <c r="B181" s="1">
        <v>43904</v>
      </c>
      <c r="C181" t="s">
        <v>20</v>
      </c>
      <c r="D181" t="s">
        <v>15</v>
      </c>
      <c r="E181">
        <v>26</v>
      </c>
      <c r="F181">
        <v>5</v>
      </c>
      <c r="G181" s="2" t="s">
        <v>12</v>
      </c>
      <c r="H181">
        <v>1</v>
      </c>
      <c r="I181" t="b">
        <f>IF(AND(DataTable[[#This Row],[Month]]&gt;='Analysis 1'!$C$10,DataTable[[#This Row],[Month]]&lt;='Analysis 1'!$D$10),TRUE,FALSE)</f>
        <v>0</v>
      </c>
      <c r="J181" s="15"/>
    </row>
    <row r="182" spans="1:10" x14ac:dyDescent="0.25">
      <c r="A182" t="s">
        <v>94</v>
      </c>
      <c r="B182" s="1">
        <v>43905</v>
      </c>
      <c r="C182" t="s">
        <v>22</v>
      </c>
      <c r="D182" t="s">
        <v>18</v>
      </c>
      <c r="E182">
        <v>15</v>
      </c>
      <c r="F182">
        <v>0</v>
      </c>
      <c r="G182" s="2" t="s">
        <v>12</v>
      </c>
      <c r="H182">
        <v>0</v>
      </c>
      <c r="I182" t="b">
        <f>IF(AND(DataTable[[#This Row],[Month]]&gt;='Analysis 1'!$C$10,DataTable[[#This Row],[Month]]&lt;='Analysis 1'!$D$10),TRUE,FALSE)</f>
        <v>0</v>
      </c>
      <c r="J182" s="15"/>
    </row>
    <row r="183" spans="1:10" x14ac:dyDescent="0.25">
      <c r="A183" t="s">
        <v>95</v>
      </c>
      <c r="B183" s="1">
        <v>43906</v>
      </c>
      <c r="C183" t="s">
        <v>10</v>
      </c>
      <c r="D183" t="s">
        <v>11</v>
      </c>
      <c r="E183">
        <v>20</v>
      </c>
      <c r="F183">
        <v>50</v>
      </c>
      <c r="G183" s="2" t="s">
        <v>12</v>
      </c>
      <c r="H183">
        <v>0</v>
      </c>
      <c r="I183" t="b">
        <f>IF(AND(DataTable[[#This Row],[Month]]&gt;='Analysis 1'!$C$10,DataTable[[#This Row],[Month]]&lt;='Analysis 1'!$D$10),TRUE,FALSE)</f>
        <v>0</v>
      </c>
      <c r="J183" s="15"/>
    </row>
    <row r="184" spans="1:10" x14ac:dyDescent="0.25">
      <c r="A184" t="s">
        <v>96</v>
      </c>
      <c r="B184" s="1">
        <v>43907</v>
      </c>
      <c r="C184" t="s">
        <v>14</v>
      </c>
      <c r="D184" t="s">
        <v>15</v>
      </c>
      <c r="E184">
        <v>20</v>
      </c>
      <c r="F184">
        <v>4</v>
      </c>
      <c r="G184" s="2" t="s">
        <v>23</v>
      </c>
      <c r="H184">
        <v>0</v>
      </c>
      <c r="I184" t="b">
        <f>IF(AND(DataTable[[#This Row],[Month]]&gt;='Analysis 1'!$C$10,DataTable[[#This Row],[Month]]&lt;='Analysis 1'!$D$10),TRUE,FALSE)</f>
        <v>0</v>
      </c>
      <c r="J184" s="15"/>
    </row>
    <row r="185" spans="1:10" x14ac:dyDescent="0.25">
      <c r="A185" t="s">
        <v>97</v>
      </c>
      <c r="B185" s="1">
        <v>43908</v>
      </c>
      <c r="C185" t="s">
        <v>17</v>
      </c>
      <c r="D185" t="s">
        <v>18</v>
      </c>
      <c r="E185">
        <v>20</v>
      </c>
      <c r="F185">
        <v>2</v>
      </c>
      <c r="G185" s="2" t="s">
        <v>12</v>
      </c>
      <c r="H185">
        <v>1</v>
      </c>
      <c r="I185" t="b">
        <f>IF(AND(DataTable[[#This Row],[Month]]&gt;='Analysis 1'!$C$10,DataTable[[#This Row],[Month]]&lt;='Analysis 1'!$D$10),TRUE,FALSE)</f>
        <v>0</v>
      </c>
      <c r="J185" s="15"/>
    </row>
    <row r="186" spans="1:10" x14ac:dyDescent="0.25">
      <c r="A186" t="s">
        <v>98</v>
      </c>
      <c r="B186" s="1">
        <v>43909</v>
      </c>
      <c r="C186" t="s">
        <v>20</v>
      </c>
      <c r="D186" t="s">
        <v>15</v>
      </c>
      <c r="F186">
        <v>70</v>
      </c>
      <c r="G186" s="2" t="s">
        <v>26</v>
      </c>
      <c r="I186" t="b">
        <f>IF(AND(DataTable[[#This Row],[Month]]&gt;='Analysis 1'!$C$10,DataTable[[#This Row],[Month]]&lt;='Analysis 1'!$D$10),TRUE,FALSE)</f>
        <v>0</v>
      </c>
      <c r="J186" s="15"/>
    </row>
    <row r="187" spans="1:10" x14ac:dyDescent="0.25">
      <c r="A187" t="s">
        <v>99</v>
      </c>
      <c r="B187" s="1">
        <v>43910</v>
      </c>
      <c r="C187" t="s">
        <v>22</v>
      </c>
      <c r="D187" t="s">
        <v>18</v>
      </c>
      <c r="F187">
        <v>50</v>
      </c>
      <c r="G187" s="2" t="s">
        <v>26</v>
      </c>
      <c r="I187" t="b">
        <f>IF(AND(DataTable[[#This Row],[Month]]&gt;='Analysis 1'!$C$10,DataTable[[#This Row],[Month]]&lt;='Analysis 1'!$D$10),TRUE,FALSE)</f>
        <v>0</v>
      </c>
      <c r="J187" s="15"/>
    </row>
    <row r="188" spans="1:10" x14ac:dyDescent="0.25">
      <c r="A188" t="s">
        <v>100</v>
      </c>
      <c r="B188" s="1">
        <v>43911</v>
      </c>
      <c r="C188" t="s">
        <v>10</v>
      </c>
      <c r="D188" t="s">
        <v>11</v>
      </c>
      <c r="E188">
        <v>106</v>
      </c>
      <c r="F188">
        <v>12</v>
      </c>
      <c r="G188" s="2" t="s">
        <v>12</v>
      </c>
      <c r="H188">
        <v>1</v>
      </c>
      <c r="I188" t="b">
        <f>IF(AND(DataTable[[#This Row],[Month]]&gt;='Analysis 1'!$C$10,DataTable[[#This Row],[Month]]&lt;='Analysis 1'!$D$10),TRUE,FALSE)</f>
        <v>0</v>
      </c>
      <c r="J188" s="15"/>
    </row>
    <row r="189" spans="1:10" x14ac:dyDescent="0.25">
      <c r="A189" t="s">
        <v>101</v>
      </c>
      <c r="B189" s="1">
        <v>43912</v>
      </c>
      <c r="C189" t="s">
        <v>14</v>
      </c>
      <c r="D189" t="s">
        <v>15</v>
      </c>
      <c r="E189">
        <v>224</v>
      </c>
      <c r="F189">
        <v>1</v>
      </c>
      <c r="G189" s="2" t="s">
        <v>12</v>
      </c>
      <c r="H189">
        <v>1</v>
      </c>
      <c r="I189" t="b">
        <f>IF(AND(DataTable[[#This Row],[Month]]&gt;='Analysis 1'!$C$10,DataTable[[#This Row],[Month]]&lt;='Analysis 1'!$D$10),TRUE,FALSE)</f>
        <v>0</v>
      </c>
      <c r="J189" s="15"/>
    </row>
    <row r="190" spans="1:10" x14ac:dyDescent="0.25">
      <c r="A190" t="s">
        <v>102</v>
      </c>
      <c r="B190" s="1">
        <v>43913</v>
      </c>
      <c r="C190" t="s">
        <v>17</v>
      </c>
      <c r="D190" t="s">
        <v>18</v>
      </c>
      <c r="E190">
        <v>80</v>
      </c>
      <c r="F190">
        <v>2</v>
      </c>
      <c r="G190" s="2" t="s">
        <v>12</v>
      </c>
      <c r="H190">
        <v>0</v>
      </c>
      <c r="I190" t="b">
        <f>IF(AND(DataTable[[#This Row],[Month]]&gt;='Analysis 1'!$C$10,DataTable[[#This Row],[Month]]&lt;='Analysis 1'!$D$10),TRUE,FALSE)</f>
        <v>0</v>
      </c>
      <c r="J190" s="15"/>
    </row>
    <row r="191" spans="1:10" x14ac:dyDescent="0.25">
      <c r="A191" t="s">
        <v>103</v>
      </c>
      <c r="B191" s="1">
        <v>43914</v>
      </c>
      <c r="C191" t="s">
        <v>20</v>
      </c>
      <c r="D191" t="s">
        <v>15</v>
      </c>
      <c r="E191">
        <v>83</v>
      </c>
      <c r="F191">
        <v>3</v>
      </c>
      <c r="G191" s="2" t="s">
        <v>12</v>
      </c>
      <c r="H191">
        <v>1</v>
      </c>
      <c r="I191" t="b">
        <f>IF(AND(DataTable[[#This Row],[Month]]&gt;='Analysis 1'!$C$10,DataTable[[#This Row],[Month]]&lt;='Analysis 1'!$D$10),TRUE,FALSE)</f>
        <v>0</v>
      </c>
      <c r="J191" s="15"/>
    </row>
    <row r="192" spans="1:10" x14ac:dyDescent="0.25">
      <c r="A192" t="s">
        <v>104</v>
      </c>
      <c r="B192" s="1">
        <v>43915</v>
      </c>
      <c r="C192" t="s">
        <v>22</v>
      </c>
      <c r="D192" t="s">
        <v>18</v>
      </c>
      <c r="E192">
        <v>28</v>
      </c>
      <c r="F192">
        <v>6</v>
      </c>
      <c r="G192" s="2" t="s">
        <v>12</v>
      </c>
      <c r="H192">
        <v>1</v>
      </c>
      <c r="I192" t="b">
        <f>IF(AND(DataTable[[#This Row],[Month]]&gt;='Analysis 1'!$C$10,DataTable[[#This Row],[Month]]&lt;='Analysis 1'!$D$10),TRUE,FALSE)</f>
        <v>0</v>
      </c>
      <c r="J192" s="15"/>
    </row>
    <row r="193" spans="1:10" x14ac:dyDescent="0.25">
      <c r="A193" t="s">
        <v>105</v>
      </c>
      <c r="B193" s="1">
        <v>43916</v>
      </c>
      <c r="C193" t="s">
        <v>10</v>
      </c>
      <c r="D193" t="s">
        <v>11</v>
      </c>
      <c r="E193">
        <v>23</v>
      </c>
      <c r="F193">
        <v>4</v>
      </c>
      <c r="G193" s="2" t="s">
        <v>12</v>
      </c>
      <c r="H193">
        <v>1</v>
      </c>
      <c r="I193" t="b">
        <f>IF(AND(DataTable[[#This Row],[Month]]&gt;='Analysis 1'!$C$10,DataTable[[#This Row],[Month]]&lt;='Analysis 1'!$D$10),TRUE,FALSE)</f>
        <v>0</v>
      </c>
      <c r="J193" s="15"/>
    </row>
    <row r="194" spans="1:10" x14ac:dyDescent="0.25">
      <c r="A194" t="s">
        <v>106</v>
      </c>
      <c r="B194" s="1">
        <v>43917</v>
      </c>
      <c r="C194" t="s">
        <v>14</v>
      </c>
      <c r="D194" t="s">
        <v>15</v>
      </c>
      <c r="F194">
        <v>10</v>
      </c>
      <c r="G194" s="2" t="s">
        <v>26</v>
      </c>
      <c r="I194" t="b">
        <f>IF(AND(DataTable[[#This Row],[Month]]&gt;='Analysis 1'!$C$10,DataTable[[#This Row],[Month]]&lt;='Analysis 1'!$D$10),TRUE,FALSE)</f>
        <v>0</v>
      </c>
      <c r="J194" s="15"/>
    </row>
    <row r="195" spans="1:10" x14ac:dyDescent="0.25">
      <c r="A195" t="s">
        <v>107</v>
      </c>
      <c r="B195" s="1">
        <v>43918</v>
      </c>
      <c r="C195" t="s">
        <v>17</v>
      </c>
      <c r="D195" t="s">
        <v>18</v>
      </c>
      <c r="F195">
        <v>9</v>
      </c>
      <c r="G195" s="2" t="s">
        <v>26</v>
      </c>
      <c r="I195" t="b">
        <f>IF(AND(DataTable[[#This Row],[Month]]&gt;='Analysis 1'!$C$10,DataTable[[#This Row],[Month]]&lt;='Analysis 1'!$D$10),TRUE,FALSE)</f>
        <v>0</v>
      </c>
      <c r="J195" s="15"/>
    </row>
    <row r="196" spans="1:10" x14ac:dyDescent="0.25">
      <c r="A196" t="s">
        <v>108</v>
      </c>
      <c r="B196" s="1">
        <v>43919</v>
      </c>
      <c r="C196" t="s">
        <v>20</v>
      </c>
      <c r="D196" t="s">
        <v>15</v>
      </c>
      <c r="F196">
        <v>2</v>
      </c>
      <c r="G196" s="2" t="s">
        <v>26</v>
      </c>
      <c r="I196" t="b">
        <f>IF(AND(DataTable[[#This Row],[Month]]&gt;='Analysis 1'!$C$10,DataTable[[#This Row],[Month]]&lt;='Analysis 1'!$D$10),TRUE,FALSE)</f>
        <v>0</v>
      </c>
      <c r="J196" s="15"/>
    </row>
    <row r="197" spans="1:10" x14ac:dyDescent="0.25">
      <c r="A197" t="s">
        <v>109</v>
      </c>
      <c r="B197" s="1">
        <v>43920</v>
      </c>
      <c r="C197" t="s">
        <v>22</v>
      </c>
      <c r="D197" t="s">
        <v>18</v>
      </c>
      <c r="E197">
        <v>15</v>
      </c>
      <c r="F197">
        <v>13</v>
      </c>
      <c r="G197" s="2" t="s">
        <v>12</v>
      </c>
      <c r="H197">
        <v>1</v>
      </c>
      <c r="I197" t="b">
        <f>IF(AND(DataTable[[#This Row],[Month]]&gt;='Analysis 1'!$C$10,DataTable[[#This Row],[Month]]&lt;='Analysis 1'!$D$10),TRUE,FALSE)</f>
        <v>0</v>
      </c>
      <c r="J197" s="15"/>
    </row>
    <row r="198" spans="1:10" x14ac:dyDescent="0.25">
      <c r="A198" t="s">
        <v>110</v>
      </c>
      <c r="B198" s="1">
        <v>43921</v>
      </c>
      <c r="C198" t="s">
        <v>10</v>
      </c>
      <c r="D198" t="s">
        <v>11</v>
      </c>
      <c r="E198">
        <v>21</v>
      </c>
      <c r="F198">
        <v>15</v>
      </c>
      <c r="G198" s="2" t="s">
        <v>12</v>
      </c>
      <c r="H198">
        <v>1</v>
      </c>
      <c r="I198" t="b">
        <f>IF(AND(DataTable[[#This Row],[Month]]&gt;='Analysis 1'!$C$10,DataTable[[#This Row],[Month]]&lt;='Analysis 1'!$D$10),TRUE,FALSE)</f>
        <v>0</v>
      </c>
      <c r="J198" s="15"/>
    </row>
    <row r="199" spans="1:10" x14ac:dyDescent="0.25">
      <c r="A199" t="s">
        <v>111</v>
      </c>
      <c r="B199" s="1">
        <v>43922</v>
      </c>
      <c r="C199" t="s">
        <v>14</v>
      </c>
      <c r="D199" t="s">
        <v>15</v>
      </c>
      <c r="E199">
        <v>29</v>
      </c>
      <c r="F199">
        <v>18</v>
      </c>
      <c r="G199" s="2" t="s">
        <v>12</v>
      </c>
      <c r="H199">
        <v>1</v>
      </c>
      <c r="I199" t="b">
        <f>IF(AND(DataTable[[#This Row],[Month]]&gt;='Analysis 1'!$C$10,DataTable[[#This Row],[Month]]&lt;='Analysis 1'!$D$10),TRUE,FALSE)</f>
        <v>0</v>
      </c>
      <c r="J199" s="15"/>
    </row>
    <row r="200" spans="1:10" x14ac:dyDescent="0.25">
      <c r="A200" t="s">
        <v>112</v>
      </c>
      <c r="B200" s="1">
        <v>43923</v>
      </c>
      <c r="C200" t="s">
        <v>17</v>
      </c>
      <c r="D200" t="s">
        <v>18</v>
      </c>
      <c r="E200">
        <v>21</v>
      </c>
      <c r="F200">
        <v>10</v>
      </c>
      <c r="G200" s="2" t="s">
        <v>12</v>
      </c>
      <c r="H200">
        <v>1</v>
      </c>
      <c r="I200" t="b">
        <f>IF(AND(DataTable[[#This Row],[Month]]&gt;='Analysis 1'!$C$10,DataTable[[#This Row],[Month]]&lt;='Analysis 1'!$D$10),TRUE,FALSE)</f>
        <v>0</v>
      </c>
      <c r="J200" s="15"/>
    </row>
    <row r="201" spans="1:10" x14ac:dyDescent="0.25">
      <c r="A201" t="s">
        <v>113</v>
      </c>
      <c r="B201" s="1">
        <v>43924</v>
      </c>
      <c r="C201" t="s">
        <v>20</v>
      </c>
      <c r="D201" t="s">
        <v>15</v>
      </c>
      <c r="E201">
        <v>17</v>
      </c>
      <c r="F201">
        <v>39</v>
      </c>
      <c r="G201" s="2" t="s">
        <v>12</v>
      </c>
      <c r="H201">
        <v>1</v>
      </c>
      <c r="I201" t="b">
        <f>IF(AND(DataTable[[#This Row],[Month]]&gt;='Analysis 1'!$C$10,DataTable[[#This Row],[Month]]&lt;='Analysis 1'!$D$10),TRUE,FALSE)</f>
        <v>0</v>
      </c>
      <c r="J201" s="15"/>
    </row>
    <row r="202" spans="1:10" x14ac:dyDescent="0.25">
      <c r="A202" t="s">
        <v>114</v>
      </c>
      <c r="B202" s="1">
        <v>43925</v>
      </c>
      <c r="C202" t="s">
        <v>22</v>
      </c>
      <c r="D202" t="s">
        <v>18</v>
      </c>
      <c r="E202">
        <v>22</v>
      </c>
      <c r="F202">
        <v>4</v>
      </c>
      <c r="G202" s="2" t="s">
        <v>23</v>
      </c>
      <c r="H202">
        <v>1</v>
      </c>
      <c r="I202" t="b">
        <f>IF(AND(DataTable[[#This Row],[Month]]&gt;='Analysis 1'!$C$10,DataTable[[#This Row],[Month]]&lt;='Analysis 1'!$D$10),TRUE,FALSE)</f>
        <v>0</v>
      </c>
      <c r="J202" s="15"/>
    </row>
    <row r="203" spans="1:10" x14ac:dyDescent="0.25">
      <c r="A203" t="s">
        <v>115</v>
      </c>
      <c r="B203" s="1">
        <v>43926</v>
      </c>
      <c r="C203" t="s">
        <v>10</v>
      </c>
      <c r="D203" t="s">
        <v>11</v>
      </c>
      <c r="E203">
        <v>21</v>
      </c>
      <c r="F203">
        <v>5</v>
      </c>
      <c r="G203" s="2" t="s">
        <v>12</v>
      </c>
      <c r="H203">
        <v>1</v>
      </c>
      <c r="I203" t="b">
        <f>IF(AND(DataTable[[#This Row],[Month]]&gt;='Analysis 1'!$C$10,DataTable[[#This Row],[Month]]&lt;='Analysis 1'!$D$10),TRUE,FALSE)</f>
        <v>0</v>
      </c>
      <c r="J203" s="15"/>
    </row>
    <row r="204" spans="1:10" x14ac:dyDescent="0.25">
      <c r="A204" t="s">
        <v>116</v>
      </c>
      <c r="B204" s="1">
        <v>43927</v>
      </c>
      <c r="C204" t="s">
        <v>14</v>
      </c>
      <c r="D204" t="s">
        <v>15</v>
      </c>
      <c r="F204">
        <v>0</v>
      </c>
      <c r="G204" s="2" t="s">
        <v>26</v>
      </c>
      <c r="I204" t="b">
        <f>IF(AND(DataTable[[#This Row],[Month]]&gt;='Analysis 1'!$C$10,DataTable[[#This Row],[Month]]&lt;='Analysis 1'!$D$10),TRUE,FALSE)</f>
        <v>0</v>
      </c>
      <c r="J204" s="15"/>
    </row>
    <row r="205" spans="1:10" x14ac:dyDescent="0.25">
      <c r="A205" t="s">
        <v>117</v>
      </c>
      <c r="B205" s="1">
        <v>43928</v>
      </c>
      <c r="C205" t="s">
        <v>17</v>
      </c>
      <c r="D205" t="s">
        <v>18</v>
      </c>
      <c r="F205">
        <v>50</v>
      </c>
      <c r="G205" s="2" t="s">
        <v>26</v>
      </c>
      <c r="I205" t="b">
        <f>IF(AND(DataTable[[#This Row],[Month]]&gt;='Analysis 1'!$C$10,DataTable[[#This Row],[Month]]&lt;='Analysis 1'!$D$10),TRUE,FALSE)</f>
        <v>0</v>
      </c>
      <c r="J205" s="15"/>
    </row>
    <row r="206" spans="1:10" x14ac:dyDescent="0.25">
      <c r="A206" t="s">
        <v>118</v>
      </c>
      <c r="B206" s="1">
        <v>43929</v>
      </c>
      <c r="C206" t="s">
        <v>20</v>
      </c>
      <c r="D206" t="s">
        <v>15</v>
      </c>
      <c r="E206">
        <v>44</v>
      </c>
      <c r="F206">
        <v>4</v>
      </c>
      <c r="G206" s="2" t="s">
        <v>12</v>
      </c>
      <c r="H206">
        <v>1</v>
      </c>
      <c r="I206" t="b">
        <f>IF(AND(DataTable[[#This Row],[Month]]&gt;='Analysis 1'!$C$10,DataTable[[#This Row],[Month]]&lt;='Analysis 1'!$D$10),TRUE,FALSE)</f>
        <v>0</v>
      </c>
      <c r="J206" s="15"/>
    </row>
    <row r="207" spans="1:10" x14ac:dyDescent="0.25">
      <c r="A207" t="s">
        <v>119</v>
      </c>
      <c r="B207" s="1">
        <v>43930</v>
      </c>
      <c r="C207" t="s">
        <v>22</v>
      </c>
      <c r="D207" t="s">
        <v>18</v>
      </c>
      <c r="E207">
        <v>43</v>
      </c>
      <c r="F207">
        <v>2</v>
      </c>
      <c r="G207" s="2" t="s">
        <v>12</v>
      </c>
      <c r="H207">
        <v>1</v>
      </c>
      <c r="I207" t="b">
        <f>IF(AND(DataTable[[#This Row],[Month]]&gt;='Analysis 1'!$C$10,DataTable[[#This Row],[Month]]&lt;='Analysis 1'!$D$10),TRUE,FALSE)</f>
        <v>0</v>
      </c>
      <c r="J207" s="15"/>
    </row>
    <row r="208" spans="1:10" x14ac:dyDescent="0.25">
      <c r="A208" t="s">
        <v>120</v>
      </c>
      <c r="B208" s="1">
        <v>43931</v>
      </c>
      <c r="C208" t="s">
        <v>10</v>
      </c>
      <c r="D208" t="s">
        <v>11</v>
      </c>
      <c r="E208">
        <v>62</v>
      </c>
      <c r="F208">
        <v>70</v>
      </c>
      <c r="G208" s="2" t="s">
        <v>12</v>
      </c>
      <c r="H208">
        <v>1</v>
      </c>
      <c r="I208" t="b">
        <f>IF(AND(DataTable[[#This Row],[Month]]&gt;='Analysis 1'!$C$10,DataTable[[#This Row],[Month]]&lt;='Analysis 1'!$D$10),TRUE,FALSE)</f>
        <v>0</v>
      </c>
      <c r="J208" s="15"/>
    </row>
    <row r="209" spans="1:10" x14ac:dyDescent="0.25">
      <c r="A209" t="s">
        <v>121</v>
      </c>
      <c r="B209" s="1">
        <v>43932</v>
      </c>
      <c r="C209" t="s">
        <v>14</v>
      </c>
      <c r="D209" t="s">
        <v>15</v>
      </c>
      <c r="E209">
        <v>49</v>
      </c>
      <c r="F209">
        <v>50</v>
      </c>
      <c r="G209" s="2" t="s">
        <v>12</v>
      </c>
      <c r="H209">
        <v>1</v>
      </c>
      <c r="I209" t="b">
        <f>IF(AND(DataTable[[#This Row],[Month]]&gt;='Analysis 1'!$C$10,DataTable[[#This Row],[Month]]&lt;='Analysis 1'!$D$10),TRUE,FALSE)</f>
        <v>0</v>
      </c>
      <c r="J209" s="15"/>
    </row>
    <row r="210" spans="1:10" x14ac:dyDescent="0.25">
      <c r="A210" t="s">
        <v>122</v>
      </c>
      <c r="B210" s="1">
        <v>43933</v>
      </c>
      <c r="C210" t="s">
        <v>17</v>
      </c>
      <c r="D210" t="s">
        <v>18</v>
      </c>
      <c r="E210">
        <v>29</v>
      </c>
      <c r="F210">
        <v>12</v>
      </c>
      <c r="G210" s="2" t="s">
        <v>12</v>
      </c>
      <c r="H210">
        <v>1</v>
      </c>
      <c r="I210" t="b">
        <f>IF(AND(DataTable[[#This Row],[Month]]&gt;='Analysis 1'!$C$10,DataTable[[#This Row],[Month]]&lt;='Analysis 1'!$D$10),TRUE,FALSE)</f>
        <v>0</v>
      </c>
      <c r="J210" s="15"/>
    </row>
    <row r="211" spans="1:10" x14ac:dyDescent="0.25">
      <c r="A211" t="s">
        <v>123</v>
      </c>
      <c r="B211" s="1">
        <v>43934</v>
      </c>
      <c r="C211" t="s">
        <v>20</v>
      </c>
      <c r="D211" t="s">
        <v>15</v>
      </c>
      <c r="E211">
        <v>29</v>
      </c>
      <c r="F211">
        <v>1</v>
      </c>
      <c r="G211" s="2" t="s">
        <v>12</v>
      </c>
      <c r="H211">
        <v>1</v>
      </c>
      <c r="I211" t="b">
        <f>IF(AND(DataTable[[#This Row],[Month]]&gt;='Analysis 1'!$C$10,DataTable[[#This Row],[Month]]&lt;='Analysis 1'!$D$10),TRUE,FALSE)</f>
        <v>0</v>
      </c>
      <c r="J211" s="15"/>
    </row>
    <row r="212" spans="1:10" x14ac:dyDescent="0.25">
      <c r="A212" t="s">
        <v>124</v>
      </c>
      <c r="B212" s="1">
        <v>43935</v>
      </c>
      <c r="C212" t="s">
        <v>22</v>
      </c>
      <c r="D212" t="s">
        <v>18</v>
      </c>
      <c r="F212">
        <v>2</v>
      </c>
      <c r="G212" s="2" t="s">
        <v>26</v>
      </c>
      <c r="I212" t="b">
        <f>IF(AND(DataTable[[#This Row],[Month]]&gt;='Analysis 1'!$C$10,DataTable[[#This Row],[Month]]&lt;='Analysis 1'!$D$10),TRUE,FALSE)</f>
        <v>0</v>
      </c>
      <c r="J212" s="15"/>
    </row>
    <row r="213" spans="1:10" x14ac:dyDescent="0.25">
      <c r="A213" t="s">
        <v>125</v>
      </c>
      <c r="B213" s="1">
        <v>43936</v>
      </c>
      <c r="C213" t="s">
        <v>10</v>
      </c>
      <c r="D213" t="s">
        <v>11</v>
      </c>
      <c r="F213">
        <v>3</v>
      </c>
      <c r="G213" s="2" t="s">
        <v>26</v>
      </c>
      <c r="I213" t="b">
        <f>IF(AND(DataTable[[#This Row],[Month]]&gt;='Analysis 1'!$C$10,DataTable[[#This Row],[Month]]&lt;='Analysis 1'!$D$10),TRUE,FALSE)</f>
        <v>0</v>
      </c>
      <c r="J213" s="15"/>
    </row>
    <row r="214" spans="1:10" x14ac:dyDescent="0.25">
      <c r="A214" t="s">
        <v>9</v>
      </c>
      <c r="B214" s="1">
        <v>43831</v>
      </c>
      <c r="C214" t="s">
        <v>10</v>
      </c>
      <c r="D214" t="s">
        <v>11</v>
      </c>
      <c r="E214">
        <v>17</v>
      </c>
      <c r="F214">
        <v>6</v>
      </c>
      <c r="G214" s="2" t="s">
        <v>12</v>
      </c>
      <c r="H214">
        <v>1</v>
      </c>
      <c r="I214" t="b">
        <f>IF(AND(DataTable[[#This Row],[Month]]&gt;='Analysis 1'!$C$10,DataTable[[#This Row],[Month]]&lt;='Analysis 1'!$D$10),TRUE,FALSE)</f>
        <v>0</v>
      </c>
      <c r="J214" s="15"/>
    </row>
    <row r="215" spans="1:10" x14ac:dyDescent="0.25">
      <c r="A215" t="s">
        <v>13</v>
      </c>
      <c r="B215" s="1">
        <v>43832</v>
      </c>
      <c r="C215" t="s">
        <v>14</v>
      </c>
      <c r="D215" t="s">
        <v>15</v>
      </c>
      <c r="E215">
        <v>14</v>
      </c>
      <c r="F215">
        <v>4</v>
      </c>
      <c r="G215" s="2" t="s">
        <v>12</v>
      </c>
      <c r="H215">
        <v>0</v>
      </c>
      <c r="I215" t="b">
        <f>IF(AND(DataTable[[#This Row],[Month]]&gt;='Analysis 1'!$C$10,DataTable[[#This Row],[Month]]&lt;='Analysis 1'!$D$10),TRUE,FALSE)</f>
        <v>0</v>
      </c>
      <c r="J215" s="15"/>
    </row>
    <row r="216" spans="1:10" x14ac:dyDescent="0.25">
      <c r="A216" t="s">
        <v>16</v>
      </c>
      <c r="B216" s="1">
        <v>43833</v>
      </c>
      <c r="C216" t="s">
        <v>17</v>
      </c>
      <c r="D216" t="s">
        <v>18</v>
      </c>
      <c r="E216">
        <v>22</v>
      </c>
      <c r="F216">
        <v>10</v>
      </c>
      <c r="G216" s="2" t="s">
        <v>12</v>
      </c>
      <c r="H216">
        <v>1</v>
      </c>
      <c r="I216" t="b">
        <f>IF(AND(DataTable[[#This Row],[Month]]&gt;='Analysis 1'!$C$10,DataTable[[#This Row],[Month]]&lt;='Analysis 1'!$D$10),TRUE,FALSE)</f>
        <v>0</v>
      </c>
      <c r="J216" s="15"/>
    </row>
    <row r="217" spans="1:10" x14ac:dyDescent="0.25">
      <c r="A217" t="s">
        <v>19</v>
      </c>
      <c r="B217" s="1">
        <v>43834</v>
      </c>
      <c r="C217" t="s">
        <v>20</v>
      </c>
      <c r="D217" t="s">
        <v>15</v>
      </c>
      <c r="E217">
        <v>24</v>
      </c>
      <c r="F217">
        <v>9</v>
      </c>
      <c r="G217" s="2" t="s">
        <v>12</v>
      </c>
      <c r="H217">
        <v>1</v>
      </c>
      <c r="I217" t="b">
        <f>IF(AND(DataTable[[#This Row],[Month]]&gt;='Analysis 1'!$C$10,DataTable[[#This Row],[Month]]&lt;='Analysis 1'!$D$10),TRUE,FALSE)</f>
        <v>0</v>
      </c>
      <c r="J217" s="15"/>
    </row>
    <row r="218" spans="1:10" x14ac:dyDescent="0.25">
      <c r="A218" t="s">
        <v>21</v>
      </c>
      <c r="B218" s="1">
        <v>43835</v>
      </c>
      <c r="C218" t="s">
        <v>22</v>
      </c>
      <c r="D218" t="s">
        <v>18</v>
      </c>
      <c r="E218">
        <v>14</v>
      </c>
      <c r="F218">
        <v>2</v>
      </c>
      <c r="G218" s="2" t="s">
        <v>23</v>
      </c>
      <c r="H218">
        <v>1</v>
      </c>
      <c r="I218" t="b">
        <f>IF(AND(DataTable[[#This Row],[Month]]&gt;='Analysis 1'!$C$10,DataTable[[#This Row],[Month]]&lt;='Analysis 1'!$D$10),TRUE,FALSE)</f>
        <v>0</v>
      </c>
      <c r="J218" s="15"/>
    </row>
    <row r="219" spans="1:10" x14ac:dyDescent="0.25">
      <c r="A219" t="s">
        <v>24</v>
      </c>
      <c r="B219" s="1">
        <v>43836</v>
      </c>
      <c r="C219" t="s">
        <v>10</v>
      </c>
      <c r="D219" t="s">
        <v>11</v>
      </c>
      <c r="E219">
        <v>12</v>
      </c>
      <c r="F219">
        <v>13</v>
      </c>
      <c r="G219" s="2" t="s">
        <v>12</v>
      </c>
      <c r="H219">
        <v>1</v>
      </c>
      <c r="I219" t="b">
        <f>IF(AND(DataTable[[#This Row],[Month]]&gt;='Analysis 1'!$C$10,DataTable[[#This Row],[Month]]&lt;='Analysis 1'!$D$10),TRUE,FALSE)</f>
        <v>0</v>
      </c>
      <c r="J219" s="15"/>
    </row>
    <row r="220" spans="1:10" x14ac:dyDescent="0.25">
      <c r="A220" t="s">
        <v>25</v>
      </c>
      <c r="B220" s="1">
        <v>43837</v>
      </c>
      <c r="C220" t="s">
        <v>14</v>
      </c>
      <c r="D220" t="s">
        <v>15</v>
      </c>
      <c r="F220">
        <v>15</v>
      </c>
      <c r="G220" s="2" t="s">
        <v>26</v>
      </c>
      <c r="I220" t="b">
        <f>IF(AND(DataTable[[#This Row],[Month]]&gt;='Analysis 1'!$C$10,DataTable[[#This Row],[Month]]&lt;='Analysis 1'!$D$10),TRUE,FALSE)</f>
        <v>0</v>
      </c>
      <c r="J220" s="15"/>
    </row>
    <row r="221" spans="1:10" x14ac:dyDescent="0.25">
      <c r="A221" t="s">
        <v>27</v>
      </c>
      <c r="B221" s="1">
        <v>43838</v>
      </c>
      <c r="C221" t="s">
        <v>17</v>
      </c>
      <c r="D221" t="s">
        <v>18</v>
      </c>
      <c r="F221">
        <v>18</v>
      </c>
      <c r="G221" s="2" t="s">
        <v>26</v>
      </c>
      <c r="I221" t="b">
        <f>IF(AND(DataTable[[#This Row],[Month]]&gt;='Analysis 1'!$C$10,DataTable[[#This Row],[Month]]&lt;='Analysis 1'!$D$10),TRUE,FALSE)</f>
        <v>0</v>
      </c>
      <c r="J221" s="15"/>
    </row>
    <row r="222" spans="1:10" x14ac:dyDescent="0.25">
      <c r="A222" t="s">
        <v>28</v>
      </c>
      <c r="B222" s="1">
        <v>43839</v>
      </c>
      <c r="C222" t="s">
        <v>20</v>
      </c>
      <c r="D222" t="s">
        <v>15</v>
      </c>
      <c r="E222">
        <v>19</v>
      </c>
      <c r="F222">
        <v>10</v>
      </c>
      <c r="G222" s="2" t="s">
        <v>12</v>
      </c>
      <c r="H222">
        <v>1</v>
      </c>
      <c r="I222" t="b">
        <f>IF(AND(DataTable[[#This Row],[Month]]&gt;='Analysis 1'!$C$10,DataTable[[#This Row],[Month]]&lt;='Analysis 1'!$D$10),TRUE,FALSE)</f>
        <v>0</v>
      </c>
      <c r="J222" s="15"/>
    </row>
    <row r="223" spans="1:10" x14ac:dyDescent="0.25">
      <c r="A223" t="s">
        <v>29</v>
      </c>
      <c r="B223" s="1">
        <v>43840</v>
      </c>
      <c r="C223" t="s">
        <v>22</v>
      </c>
      <c r="D223" t="s">
        <v>18</v>
      </c>
      <c r="E223">
        <v>15</v>
      </c>
      <c r="F223">
        <v>39</v>
      </c>
      <c r="G223" s="2" t="s">
        <v>12</v>
      </c>
      <c r="H223">
        <v>1</v>
      </c>
      <c r="I223" t="b">
        <f>IF(AND(DataTable[[#This Row],[Month]]&gt;='Analysis 1'!$C$10,DataTable[[#This Row],[Month]]&lt;='Analysis 1'!$D$10),TRUE,FALSE)</f>
        <v>0</v>
      </c>
      <c r="J223" s="15"/>
    </row>
    <row r="224" spans="1:10" x14ac:dyDescent="0.25">
      <c r="A224" t="s">
        <v>30</v>
      </c>
      <c r="B224" s="1">
        <v>43841</v>
      </c>
      <c r="C224" t="s">
        <v>10</v>
      </c>
      <c r="D224" t="s">
        <v>11</v>
      </c>
      <c r="E224">
        <v>21</v>
      </c>
      <c r="F224">
        <v>4</v>
      </c>
      <c r="G224" s="2" t="s">
        <v>12</v>
      </c>
      <c r="H224">
        <v>1</v>
      </c>
      <c r="I224" t="b">
        <f>IF(AND(DataTable[[#This Row],[Month]]&gt;='Analysis 1'!$C$10,DataTable[[#This Row],[Month]]&lt;='Analysis 1'!$D$10),TRUE,FALSE)</f>
        <v>0</v>
      </c>
      <c r="J224" s="15"/>
    </row>
    <row r="225" spans="1:10" x14ac:dyDescent="0.25">
      <c r="A225" t="s">
        <v>31</v>
      </c>
      <c r="B225" s="1">
        <v>43842</v>
      </c>
      <c r="C225" t="s">
        <v>14</v>
      </c>
      <c r="D225" t="s">
        <v>15</v>
      </c>
      <c r="E225">
        <v>20</v>
      </c>
      <c r="F225">
        <v>5</v>
      </c>
      <c r="G225" s="2" t="s">
        <v>12</v>
      </c>
      <c r="H225">
        <v>1</v>
      </c>
      <c r="I225" t="b">
        <f>IF(AND(DataTable[[#This Row],[Month]]&gt;='Analysis 1'!$C$10,DataTable[[#This Row],[Month]]&lt;='Analysis 1'!$D$10),TRUE,FALSE)</f>
        <v>0</v>
      </c>
      <c r="J225" s="15"/>
    </row>
    <row r="226" spans="1:10" x14ac:dyDescent="0.25">
      <c r="A226" t="s">
        <v>32</v>
      </c>
      <c r="B226" s="1">
        <v>43843</v>
      </c>
      <c r="C226" t="s">
        <v>17</v>
      </c>
      <c r="D226" t="s">
        <v>18</v>
      </c>
      <c r="E226">
        <v>28</v>
      </c>
      <c r="F226">
        <v>0</v>
      </c>
      <c r="G226" s="2" t="s">
        <v>12</v>
      </c>
      <c r="H226">
        <v>1</v>
      </c>
      <c r="I226" t="b">
        <f>IF(AND(DataTable[[#This Row],[Month]]&gt;='Analysis 1'!$C$10,DataTable[[#This Row],[Month]]&lt;='Analysis 1'!$D$10),TRUE,FALSE)</f>
        <v>0</v>
      </c>
      <c r="J226" s="15"/>
    </row>
    <row r="227" spans="1:10" x14ac:dyDescent="0.25">
      <c r="A227" t="s">
        <v>33</v>
      </c>
      <c r="B227" s="1">
        <v>43844</v>
      </c>
      <c r="C227" t="s">
        <v>20</v>
      </c>
      <c r="D227" t="s">
        <v>15</v>
      </c>
      <c r="E227">
        <v>18</v>
      </c>
      <c r="F227">
        <v>50</v>
      </c>
      <c r="G227" s="2" t="s">
        <v>12</v>
      </c>
      <c r="H227">
        <v>1</v>
      </c>
      <c r="I227" t="b">
        <f>IF(AND(DataTable[[#This Row],[Month]]&gt;='Analysis 1'!$C$10,DataTable[[#This Row],[Month]]&lt;='Analysis 1'!$D$10),TRUE,FALSE)</f>
        <v>0</v>
      </c>
      <c r="J227" s="15"/>
    </row>
    <row r="228" spans="1:10" x14ac:dyDescent="0.25">
      <c r="A228" t="s">
        <v>34</v>
      </c>
      <c r="B228" s="1">
        <v>43845</v>
      </c>
      <c r="C228" t="s">
        <v>22</v>
      </c>
      <c r="D228" t="s">
        <v>18</v>
      </c>
      <c r="F228">
        <v>4</v>
      </c>
      <c r="G228" s="2" t="s">
        <v>26</v>
      </c>
      <c r="I228" t="b">
        <f>IF(AND(DataTable[[#This Row],[Month]]&gt;='Analysis 1'!$C$10,DataTable[[#This Row],[Month]]&lt;='Analysis 1'!$D$10),TRUE,FALSE)</f>
        <v>0</v>
      </c>
      <c r="J228" s="15"/>
    </row>
    <row r="229" spans="1:10" x14ac:dyDescent="0.25">
      <c r="A229" t="s">
        <v>35</v>
      </c>
      <c r="B229" s="1">
        <v>43846</v>
      </c>
      <c r="C229" t="s">
        <v>10</v>
      </c>
      <c r="D229" t="s">
        <v>11</v>
      </c>
      <c r="F229">
        <v>2</v>
      </c>
      <c r="G229" s="2" t="s">
        <v>26</v>
      </c>
      <c r="I229" t="b">
        <f>IF(AND(DataTable[[#This Row],[Month]]&gt;='Analysis 1'!$C$10,DataTable[[#This Row],[Month]]&lt;='Analysis 1'!$D$10),TRUE,FALSE)</f>
        <v>0</v>
      </c>
      <c r="J229" s="15"/>
    </row>
    <row r="230" spans="1:10" x14ac:dyDescent="0.25">
      <c r="A230" t="s">
        <v>36</v>
      </c>
      <c r="B230" s="1">
        <v>43847</v>
      </c>
      <c r="C230" t="s">
        <v>14</v>
      </c>
      <c r="D230" t="s">
        <v>15</v>
      </c>
      <c r="F230">
        <v>70</v>
      </c>
      <c r="G230" s="2" t="s">
        <v>26</v>
      </c>
      <c r="I230" t="b">
        <f>IF(AND(DataTable[[#This Row],[Month]]&gt;='Analysis 1'!$C$10,DataTable[[#This Row],[Month]]&lt;='Analysis 1'!$D$10),TRUE,FALSE)</f>
        <v>0</v>
      </c>
      <c r="J230" s="15"/>
    </row>
    <row r="231" spans="1:10" x14ac:dyDescent="0.25">
      <c r="A231" t="s">
        <v>37</v>
      </c>
      <c r="B231" s="1">
        <v>43848</v>
      </c>
      <c r="C231" t="s">
        <v>17</v>
      </c>
      <c r="D231" t="s">
        <v>18</v>
      </c>
      <c r="E231">
        <v>12</v>
      </c>
      <c r="F231">
        <v>50</v>
      </c>
      <c r="G231" s="2" t="s">
        <v>12</v>
      </c>
      <c r="H231">
        <v>1</v>
      </c>
      <c r="I231" t="b">
        <f>IF(AND(DataTable[[#This Row],[Month]]&gt;='Analysis 1'!$C$10,DataTable[[#This Row],[Month]]&lt;='Analysis 1'!$D$10),TRUE,FALSE)</f>
        <v>0</v>
      </c>
      <c r="J231" s="15"/>
    </row>
    <row r="232" spans="1:10" x14ac:dyDescent="0.25">
      <c r="A232" t="s">
        <v>38</v>
      </c>
      <c r="B232" s="1">
        <v>43849</v>
      </c>
      <c r="C232" t="s">
        <v>20</v>
      </c>
      <c r="D232" t="s">
        <v>15</v>
      </c>
      <c r="E232">
        <v>11</v>
      </c>
      <c r="F232">
        <v>12</v>
      </c>
      <c r="G232" s="2" t="s">
        <v>12</v>
      </c>
      <c r="H232">
        <v>1</v>
      </c>
      <c r="I232" t="b">
        <f>IF(AND(DataTable[[#This Row],[Month]]&gt;='Analysis 1'!$C$10,DataTable[[#This Row],[Month]]&lt;='Analysis 1'!$D$10),TRUE,FALSE)</f>
        <v>0</v>
      </c>
      <c r="J232" s="15"/>
    </row>
    <row r="233" spans="1:10" x14ac:dyDescent="0.25">
      <c r="A233" t="s">
        <v>39</v>
      </c>
      <c r="B233" s="1">
        <v>43850</v>
      </c>
      <c r="C233" t="s">
        <v>22</v>
      </c>
      <c r="D233" t="s">
        <v>18</v>
      </c>
      <c r="E233">
        <v>11</v>
      </c>
      <c r="F233">
        <v>1</v>
      </c>
      <c r="G233" s="2" t="s">
        <v>12</v>
      </c>
      <c r="H233">
        <v>1</v>
      </c>
      <c r="I233" t="b">
        <f>IF(AND(DataTable[[#This Row],[Month]]&gt;='Analysis 1'!$C$10,DataTable[[#This Row],[Month]]&lt;='Analysis 1'!$D$10),TRUE,FALSE)</f>
        <v>0</v>
      </c>
      <c r="J233" s="15"/>
    </row>
    <row r="234" spans="1:10" x14ac:dyDescent="0.25">
      <c r="A234" t="s">
        <v>40</v>
      </c>
      <c r="B234" s="1">
        <v>43851</v>
      </c>
      <c r="C234" t="s">
        <v>10</v>
      </c>
      <c r="D234" t="s">
        <v>11</v>
      </c>
      <c r="E234">
        <v>10</v>
      </c>
      <c r="F234">
        <v>2</v>
      </c>
      <c r="G234" s="2" t="s">
        <v>12</v>
      </c>
      <c r="H234">
        <v>0</v>
      </c>
      <c r="I234" t="b">
        <f>IF(AND(DataTable[[#This Row],[Month]]&gt;='Analysis 1'!$C$10,DataTable[[#This Row],[Month]]&lt;='Analysis 1'!$D$10),TRUE,FALSE)</f>
        <v>0</v>
      </c>
      <c r="J234" s="15"/>
    </row>
    <row r="235" spans="1:10" x14ac:dyDescent="0.25">
      <c r="A235" t="s">
        <v>41</v>
      </c>
      <c r="B235" s="1">
        <v>43852</v>
      </c>
      <c r="C235" t="s">
        <v>14</v>
      </c>
      <c r="D235" t="s">
        <v>15</v>
      </c>
      <c r="E235">
        <v>16</v>
      </c>
      <c r="F235">
        <v>3</v>
      </c>
      <c r="G235" s="2" t="s">
        <v>12</v>
      </c>
      <c r="H235">
        <v>0</v>
      </c>
      <c r="I235" t="b">
        <f>IF(AND(DataTable[[#This Row],[Month]]&gt;='Analysis 1'!$C$10,DataTable[[#This Row],[Month]]&lt;='Analysis 1'!$D$10),TRUE,FALSE)</f>
        <v>0</v>
      </c>
      <c r="J235" s="15"/>
    </row>
    <row r="236" spans="1:10" x14ac:dyDescent="0.25">
      <c r="A236" t="s">
        <v>42</v>
      </c>
      <c r="B236" s="1">
        <v>43853</v>
      </c>
      <c r="C236" t="s">
        <v>17</v>
      </c>
      <c r="D236" t="s">
        <v>18</v>
      </c>
      <c r="E236">
        <v>29</v>
      </c>
      <c r="F236">
        <v>6</v>
      </c>
      <c r="G236" s="2" t="s">
        <v>23</v>
      </c>
      <c r="H236">
        <v>0</v>
      </c>
      <c r="I236" t="b">
        <f>IF(AND(DataTable[[#This Row],[Month]]&gt;='Analysis 1'!$C$10,DataTable[[#This Row],[Month]]&lt;='Analysis 1'!$D$10),TRUE,FALSE)</f>
        <v>0</v>
      </c>
      <c r="J236" s="15"/>
    </row>
    <row r="237" spans="1:10" x14ac:dyDescent="0.25">
      <c r="A237" t="s">
        <v>43</v>
      </c>
      <c r="B237" s="1">
        <v>43854</v>
      </c>
      <c r="C237" t="s">
        <v>20</v>
      </c>
      <c r="D237" t="s">
        <v>15</v>
      </c>
      <c r="E237">
        <v>31</v>
      </c>
      <c r="F237">
        <v>4</v>
      </c>
      <c r="G237" s="2" t="s">
        <v>12</v>
      </c>
      <c r="H237">
        <v>1</v>
      </c>
      <c r="I237" t="b">
        <f>IF(AND(DataTable[[#This Row],[Month]]&gt;='Analysis 1'!$C$10,DataTable[[#This Row],[Month]]&lt;='Analysis 1'!$D$10),TRUE,FALSE)</f>
        <v>0</v>
      </c>
      <c r="J237" s="15"/>
    </row>
    <row r="238" spans="1:10" x14ac:dyDescent="0.25">
      <c r="A238" t="s">
        <v>44</v>
      </c>
      <c r="B238" s="1">
        <v>43855</v>
      </c>
      <c r="C238" t="s">
        <v>22</v>
      </c>
      <c r="D238" t="s">
        <v>18</v>
      </c>
      <c r="F238">
        <v>10</v>
      </c>
      <c r="G238" s="2" t="s">
        <v>26</v>
      </c>
      <c r="I238" t="b">
        <f>IF(AND(DataTable[[#This Row],[Month]]&gt;='Analysis 1'!$C$10,DataTable[[#This Row],[Month]]&lt;='Analysis 1'!$D$10),TRUE,FALSE)</f>
        <v>0</v>
      </c>
      <c r="J238" s="15"/>
    </row>
    <row r="239" spans="1:10" x14ac:dyDescent="0.25">
      <c r="A239" t="s">
        <v>45</v>
      </c>
      <c r="B239" s="1">
        <v>43856</v>
      </c>
      <c r="C239" t="s">
        <v>10</v>
      </c>
      <c r="D239" t="s">
        <v>11</v>
      </c>
      <c r="F239">
        <v>9</v>
      </c>
      <c r="G239" s="2" t="s">
        <v>26</v>
      </c>
      <c r="I239" t="b">
        <f>IF(AND(DataTable[[#This Row],[Month]]&gt;='Analysis 1'!$C$10,DataTable[[#This Row],[Month]]&lt;='Analysis 1'!$D$10),TRUE,FALSE)</f>
        <v>0</v>
      </c>
      <c r="J239" s="15"/>
    </row>
    <row r="240" spans="1:10" x14ac:dyDescent="0.25">
      <c r="A240" t="s">
        <v>46</v>
      </c>
      <c r="B240" s="1">
        <v>43857</v>
      </c>
      <c r="C240" t="s">
        <v>14</v>
      </c>
      <c r="D240" t="s">
        <v>15</v>
      </c>
      <c r="E240">
        <v>13</v>
      </c>
      <c r="F240">
        <v>2</v>
      </c>
      <c r="G240" s="2" t="s">
        <v>12</v>
      </c>
      <c r="H240">
        <v>1</v>
      </c>
      <c r="I240" t="b">
        <f>IF(AND(DataTable[[#This Row],[Month]]&gt;='Analysis 1'!$C$10,DataTable[[#This Row],[Month]]&lt;='Analysis 1'!$D$10),TRUE,FALSE)</f>
        <v>0</v>
      </c>
      <c r="J240" s="15"/>
    </row>
    <row r="241" spans="1:10" x14ac:dyDescent="0.25">
      <c r="A241" t="s">
        <v>47</v>
      </c>
      <c r="B241" s="1">
        <v>43858</v>
      </c>
      <c r="C241" t="s">
        <v>17</v>
      </c>
      <c r="D241" t="s">
        <v>18</v>
      </c>
      <c r="E241">
        <v>28</v>
      </c>
      <c r="F241">
        <v>13</v>
      </c>
      <c r="G241" s="2" t="s">
        <v>12</v>
      </c>
      <c r="H241">
        <v>1</v>
      </c>
      <c r="I241" t="b">
        <f>IF(AND(DataTable[[#This Row],[Month]]&gt;='Analysis 1'!$C$10,DataTable[[#This Row],[Month]]&lt;='Analysis 1'!$D$10),TRUE,FALSE)</f>
        <v>0</v>
      </c>
      <c r="J241" s="15"/>
    </row>
    <row r="242" spans="1:10" x14ac:dyDescent="0.25">
      <c r="A242" t="s">
        <v>48</v>
      </c>
      <c r="B242" s="1">
        <v>43859</v>
      </c>
      <c r="C242" t="s">
        <v>20</v>
      </c>
      <c r="D242" t="s">
        <v>15</v>
      </c>
      <c r="E242">
        <v>32</v>
      </c>
      <c r="F242">
        <v>15</v>
      </c>
      <c r="G242" s="2" t="s">
        <v>12</v>
      </c>
      <c r="H242">
        <v>1</v>
      </c>
      <c r="I242" t="b">
        <f>IF(AND(DataTable[[#This Row],[Month]]&gt;='Analysis 1'!$C$10,DataTable[[#This Row],[Month]]&lt;='Analysis 1'!$D$10),TRUE,FALSE)</f>
        <v>0</v>
      </c>
      <c r="J242" s="15"/>
    </row>
    <row r="243" spans="1:10" x14ac:dyDescent="0.25">
      <c r="A243" t="s">
        <v>49</v>
      </c>
      <c r="B243" s="1">
        <v>43860</v>
      </c>
      <c r="C243" t="s">
        <v>22</v>
      </c>
      <c r="D243" t="s">
        <v>18</v>
      </c>
      <c r="E243">
        <v>16</v>
      </c>
      <c r="F243">
        <v>18</v>
      </c>
      <c r="G243" s="2" t="s">
        <v>12</v>
      </c>
      <c r="H243">
        <v>1</v>
      </c>
      <c r="I243" t="b">
        <f>IF(AND(DataTable[[#This Row],[Month]]&gt;='Analysis 1'!$C$10,DataTable[[#This Row],[Month]]&lt;='Analysis 1'!$D$10),TRUE,FALSE)</f>
        <v>0</v>
      </c>
      <c r="J243" s="15"/>
    </row>
    <row r="244" spans="1:10" x14ac:dyDescent="0.25">
      <c r="A244" t="s">
        <v>50</v>
      </c>
      <c r="B244" s="1">
        <v>43861</v>
      </c>
      <c r="C244" t="s">
        <v>10</v>
      </c>
      <c r="D244" t="s">
        <v>11</v>
      </c>
      <c r="E244">
        <v>14</v>
      </c>
      <c r="F244">
        <v>10</v>
      </c>
      <c r="G244" s="2" t="s">
        <v>12</v>
      </c>
      <c r="H244">
        <v>1</v>
      </c>
      <c r="I244" t="b">
        <f>IF(AND(DataTable[[#This Row],[Month]]&gt;='Analysis 1'!$C$10,DataTable[[#This Row],[Month]]&lt;='Analysis 1'!$D$10),TRUE,FALSE)</f>
        <v>0</v>
      </c>
      <c r="J244" s="15"/>
    </row>
    <row r="245" spans="1:10" x14ac:dyDescent="0.25">
      <c r="A245" t="s">
        <v>51</v>
      </c>
      <c r="B245" s="1">
        <v>43862</v>
      </c>
      <c r="C245" t="s">
        <v>14</v>
      </c>
      <c r="D245" t="s">
        <v>15</v>
      </c>
      <c r="E245">
        <v>11</v>
      </c>
      <c r="F245">
        <v>39</v>
      </c>
      <c r="G245" s="2" t="s">
        <v>12</v>
      </c>
      <c r="H245">
        <v>1</v>
      </c>
      <c r="I245" t="b">
        <f>IF(AND(DataTable[[#This Row],[Month]]&gt;='Analysis 1'!$C$10,DataTable[[#This Row],[Month]]&lt;='Analysis 1'!$D$10),TRUE,FALSE)</f>
        <v>1</v>
      </c>
      <c r="J245" s="15"/>
    </row>
    <row r="246" spans="1:10" x14ac:dyDescent="0.25">
      <c r="A246" t="s">
        <v>52</v>
      </c>
      <c r="B246" s="1">
        <v>43863</v>
      </c>
      <c r="C246" t="s">
        <v>17</v>
      </c>
      <c r="D246" t="s">
        <v>18</v>
      </c>
      <c r="F246">
        <v>4</v>
      </c>
      <c r="G246" s="2" t="s">
        <v>26</v>
      </c>
      <c r="I246" t="b">
        <f>IF(AND(DataTable[[#This Row],[Month]]&gt;='Analysis 1'!$C$10,DataTable[[#This Row],[Month]]&lt;='Analysis 1'!$D$10),TRUE,FALSE)</f>
        <v>1</v>
      </c>
      <c r="J246" s="15"/>
    </row>
    <row r="247" spans="1:10" x14ac:dyDescent="0.25">
      <c r="A247" t="s">
        <v>53</v>
      </c>
      <c r="B247" s="1">
        <v>43864</v>
      </c>
      <c r="C247" t="s">
        <v>20</v>
      </c>
      <c r="D247" t="s">
        <v>15</v>
      </c>
      <c r="F247">
        <v>5</v>
      </c>
      <c r="G247" s="2" t="s">
        <v>26</v>
      </c>
      <c r="I247" t="b">
        <f>IF(AND(DataTable[[#This Row],[Month]]&gt;='Analysis 1'!$C$10,DataTable[[#This Row],[Month]]&lt;='Analysis 1'!$D$10),TRUE,FALSE)</f>
        <v>1</v>
      </c>
      <c r="J247" s="15"/>
    </row>
    <row r="248" spans="1:10" x14ac:dyDescent="0.25">
      <c r="A248" t="s">
        <v>54</v>
      </c>
      <c r="B248" s="1">
        <v>43865</v>
      </c>
      <c r="C248" t="s">
        <v>22</v>
      </c>
      <c r="D248" t="s">
        <v>18</v>
      </c>
      <c r="F248">
        <v>0</v>
      </c>
      <c r="G248" s="2" t="s">
        <v>26</v>
      </c>
      <c r="I248" t="b">
        <f>IF(AND(DataTable[[#This Row],[Month]]&gt;='Analysis 1'!$C$10,DataTable[[#This Row],[Month]]&lt;='Analysis 1'!$D$10),TRUE,FALSE)</f>
        <v>1</v>
      </c>
      <c r="J248" s="15"/>
    </row>
    <row r="249" spans="1:10" x14ac:dyDescent="0.25">
      <c r="A249" t="s">
        <v>55</v>
      </c>
      <c r="B249" s="1">
        <v>43866</v>
      </c>
      <c r="C249" t="s">
        <v>10</v>
      </c>
      <c r="D249" t="s">
        <v>11</v>
      </c>
      <c r="E249">
        <v>28</v>
      </c>
      <c r="F249">
        <v>50</v>
      </c>
      <c r="G249" s="2" t="s">
        <v>12</v>
      </c>
      <c r="H249">
        <v>1</v>
      </c>
      <c r="I249" t="b">
        <f>IF(AND(DataTable[[#This Row],[Month]]&gt;='Analysis 1'!$C$10,DataTable[[#This Row],[Month]]&lt;='Analysis 1'!$D$10),TRUE,FALSE)</f>
        <v>1</v>
      </c>
      <c r="J249" s="15"/>
    </row>
    <row r="250" spans="1:10" x14ac:dyDescent="0.25">
      <c r="A250" t="s">
        <v>56</v>
      </c>
      <c r="B250" s="1">
        <v>43867</v>
      </c>
      <c r="C250" t="s">
        <v>14</v>
      </c>
      <c r="D250" t="s">
        <v>15</v>
      </c>
      <c r="E250">
        <v>31</v>
      </c>
      <c r="F250">
        <v>4</v>
      </c>
      <c r="G250" s="2" t="s">
        <v>12</v>
      </c>
      <c r="H250">
        <v>1</v>
      </c>
      <c r="I250" t="b">
        <f>IF(AND(DataTable[[#This Row],[Month]]&gt;='Analysis 1'!$C$10,DataTable[[#This Row],[Month]]&lt;='Analysis 1'!$D$10),TRUE,FALSE)</f>
        <v>1</v>
      </c>
      <c r="J250" s="15"/>
    </row>
    <row r="251" spans="1:10" x14ac:dyDescent="0.25">
      <c r="A251" t="s">
        <v>57</v>
      </c>
      <c r="B251" s="1">
        <v>43868</v>
      </c>
      <c r="C251" t="s">
        <v>17</v>
      </c>
      <c r="D251" t="s">
        <v>18</v>
      </c>
      <c r="E251">
        <v>27</v>
      </c>
      <c r="F251">
        <v>2</v>
      </c>
      <c r="G251" s="2" t="s">
        <v>12</v>
      </c>
      <c r="H251">
        <v>1</v>
      </c>
      <c r="I251" t="b">
        <f>IF(AND(DataTable[[#This Row],[Month]]&gt;='Analysis 1'!$C$10,DataTable[[#This Row],[Month]]&lt;='Analysis 1'!$D$10),TRUE,FALSE)</f>
        <v>1</v>
      </c>
      <c r="J251" s="15"/>
    </row>
    <row r="252" spans="1:10" x14ac:dyDescent="0.25">
      <c r="A252" t="s">
        <v>58</v>
      </c>
      <c r="B252" s="1">
        <v>43869</v>
      </c>
      <c r="C252" t="s">
        <v>20</v>
      </c>
      <c r="D252" t="s">
        <v>15</v>
      </c>
      <c r="E252">
        <v>16</v>
      </c>
      <c r="F252">
        <v>70</v>
      </c>
      <c r="G252" s="2" t="s">
        <v>12</v>
      </c>
      <c r="H252">
        <v>1</v>
      </c>
      <c r="I252" t="b">
        <f>IF(AND(DataTable[[#This Row],[Month]]&gt;='Analysis 1'!$C$10,DataTable[[#This Row],[Month]]&lt;='Analysis 1'!$D$10),TRUE,FALSE)</f>
        <v>1</v>
      </c>
      <c r="J252" s="15"/>
    </row>
    <row r="253" spans="1:10" x14ac:dyDescent="0.25">
      <c r="A253" t="s">
        <v>59</v>
      </c>
      <c r="B253" s="1">
        <v>43870</v>
      </c>
      <c r="C253" t="s">
        <v>22</v>
      </c>
      <c r="D253" t="s">
        <v>18</v>
      </c>
      <c r="E253">
        <v>25</v>
      </c>
      <c r="F253">
        <v>50</v>
      </c>
      <c r="G253" s="2" t="s">
        <v>12</v>
      </c>
      <c r="H253">
        <v>1</v>
      </c>
      <c r="I253" t="b">
        <f>IF(AND(DataTable[[#This Row],[Month]]&gt;='Analysis 1'!$C$10,DataTable[[#This Row],[Month]]&lt;='Analysis 1'!$D$10),TRUE,FALSE)</f>
        <v>1</v>
      </c>
      <c r="J253" s="15"/>
    </row>
    <row r="254" spans="1:10" x14ac:dyDescent="0.25">
      <c r="A254" t="s">
        <v>60</v>
      </c>
      <c r="B254" s="1">
        <v>43871</v>
      </c>
      <c r="C254" t="s">
        <v>10</v>
      </c>
      <c r="D254" t="s">
        <v>11</v>
      </c>
      <c r="E254">
        <v>31</v>
      </c>
      <c r="F254">
        <v>12</v>
      </c>
      <c r="G254" s="2" t="s">
        <v>23</v>
      </c>
      <c r="H254">
        <v>1</v>
      </c>
      <c r="I254" t="b">
        <f>IF(AND(DataTable[[#This Row],[Month]]&gt;='Analysis 1'!$C$10,DataTable[[#This Row],[Month]]&lt;='Analysis 1'!$D$10),TRUE,FALSE)</f>
        <v>1</v>
      </c>
      <c r="J254" s="15"/>
    </row>
    <row r="255" spans="1:10" x14ac:dyDescent="0.25">
      <c r="A255" t="s">
        <v>61</v>
      </c>
      <c r="B255" s="1">
        <v>43872</v>
      </c>
      <c r="C255" t="s">
        <v>14</v>
      </c>
      <c r="D255" t="s">
        <v>15</v>
      </c>
      <c r="E255">
        <v>15</v>
      </c>
      <c r="F255">
        <v>1</v>
      </c>
      <c r="G255" s="2" t="s">
        <v>12</v>
      </c>
      <c r="H255">
        <v>1</v>
      </c>
      <c r="I255" t="b">
        <f>IF(AND(DataTable[[#This Row],[Month]]&gt;='Analysis 1'!$C$10,DataTable[[#This Row],[Month]]&lt;='Analysis 1'!$D$10),TRUE,FALSE)</f>
        <v>1</v>
      </c>
      <c r="J255" s="15"/>
    </row>
    <row r="256" spans="1:10" x14ac:dyDescent="0.25">
      <c r="A256" t="s">
        <v>62</v>
      </c>
      <c r="B256" s="1">
        <v>43873</v>
      </c>
      <c r="C256" t="s">
        <v>17</v>
      </c>
      <c r="D256" t="s">
        <v>18</v>
      </c>
      <c r="F256">
        <v>2</v>
      </c>
      <c r="G256" s="2" t="s">
        <v>26</v>
      </c>
      <c r="I256" t="b">
        <f>IF(AND(DataTable[[#This Row],[Month]]&gt;='Analysis 1'!$C$10,DataTable[[#This Row],[Month]]&lt;='Analysis 1'!$D$10),TRUE,FALSE)</f>
        <v>1</v>
      </c>
      <c r="J256" s="15"/>
    </row>
    <row r="257" spans="1:10" x14ac:dyDescent="0.25">
      <c r="A257" t="s">
        <v>63</v>
      </c>
      <c r="B257" s="1">
        <v>43874</v>
      </c>
      <c r="C257" t="s">
        <v>20</v>
      </c>
      <c r="D257" t="s">
        <v>15</v>
      </c>
      <c r="F257">
        <v>3</v>
      </c>
      <c r="G257" s="2" t="s">
        <v>26</v>
      </c>
      <c r="I257" t="b">
        <f>IF(AND(DataTable[[#This Row],[Month]]&gt;='Analysis 1'!$C$10,DataTable[[#This Row],[Month]]&lt;='Analysis 1'!$D$10),TRUE,FALSE)</f>
        <v>1</v>
      </c>
      <c r="J257" s="15"/>
    </row>
    <row r="258" spans="1:10" x14ac:dyDescent="0.25">
      <c r="A258" t="s">
        <v>64</v>
      </c>
      <c r="B258" s="1">
        <v>43875</v>
      </c>
      <c r="C258" t="s">
        <v>22</v>
      </c>
      <c r="D258" t="s">
        <v>18</v>
      </c>
      <c r="E258">
        <v>15</v>
      </c>
      <c r="F258">
        <v>6</v>
      </c>
      <c r="G258" s="2" t="s">
        <v>12</v>
      </c>
      <c r="H258">
        <v>1</v>
      </c>
      <c r="I258" t="b">
        <f>IF(AND(DataTable[[#This Row],[Month]]&gt;='Analysis 1'!$C$10,DataTable[[#This Row],[Month]]&lt;='Analysis 1'!$D$10),TRUE,FALSE)</f>
        <v>1</v>
      </c>
      <c r="J258" s="15"/>
    </row>
    <row r="259" spans="1:10" x14ac:dyDescent="0.25">
      <c r="A259" t="s">
        <v>65</v>
      </c>
      <c r="B259" s="1">
        <v>43876</v>
      </c>
      <c r="C259" t="s">
        <v>10</v>
      </c>
      <c r="D259" t="s">
        <v>11</v>
      </c>
      <c r="E259">
        <v>39</v>
      </c>
      <c r="F259">
        <v>4</v>
      </c>
      <c r="G259" s="2" t="s">
        <v>12</v>
      </c>
      <c r="H259">
        <v>1</v>
      </c>
      <c r="I259" t="b">
        <f>IF(AND(DataTable[[#This Row],[Month]]&gt;='Analysis 1'!$C$10,DataTable[[#This Row],[Month]]&lt;='Analysis 1'!$D$10),TRUE,FALSE)</f>
        <v>1</v>
      </c>
      <c r="J259" s="15"/>
    </row>
    <row r="260" spans="1:10" x14ac:dyDescent="0.25">
      <c r="A260" t="s">
        <v>66</v>
      </c>
      <c r="B260" s="1">
        <v>43877</v>
      </c>
      <c r="C260" t="s">
        <v>14</v>
      </c>
      <c r="D260" t="s">
        <v>15</v>
      </c>
      <c r="E260">
        <v>20</v>
      </c>
      <c r="F260">
        <v>10</v>
      </c>
      <c r="G260" s="2" t="s">
        <v>12</v>
      </c>
      <c r="H260">
        <v>1</v>
      </c>
      <c r="I260" t="b">
        <f>IF(AND(DataTable[[#This Row],[Month]]&gt;='Analysis 1'!$C$10,DataTable[[#This Row],[Month]]&lt;='Analysis 1'!$D$10),TRUE,FALSE)</f>
        <v>1</v>
      </c>
      <c r="J260" s="15"/>
    </row>
    <row r="261" spans="1:10" x14ac:dyDescent="0.25">
      <c r="A261" t="s">
        <v>67</v>
      </c>
      <c r="B261" s="1">
        <v>43878</v>
      </c>
      <c r="C261" t="s">
        <v>17</v>
      </c>
      <c r="D261" t="s">
        <v>18</v>
      </c>
      <c r="E261">
        <v>13</v>
      </c>
      <c r="F261">
        <v>9</v>
      </c>
      <c r="G261" s="2" t="s">
        <v>12</v>
      </c>
      <c r="H261">
        <v>0</v>
      </c>
      <c r="I261" t="b">
        <f>IF(AND(DataTable[[#This Row],[Month]]&gt;='Analysis 1'!$C$10,DataTable[[#This Row],[Month]]&lt;='Analysis 1'!$D$10),TRUE,FALSE)</f>
        <v>1</v>
      </c>
      <c r="J261" s="15"/>
    </row>
    <row r="262" spans="1:10" x14ac:dyDescent="0.25">
      <c r="A262" t="s">
        <v>68</v>
      </c>
      <c r="B262" s="1">
        <v>43879</v>
      </c>
      <c r="C262" t="s">
        <v>20</v>
      </c>
      <c r="D262" t="s">
        <v>15</v>
      </c>
      <c r="E262">
        <v>28</v>
      </c>
      <c r="F262">
        <v>2</v>
      </c>
      <c r="G262" s="2" t="s">
        <v>12</v>
      </c>
      <c r="H262">
        <v>1</v>
      </c>
      <c r="I262" t="b">
        <f>IF(AND(DataTable[[#This Row],[Month]]&gt;='Analysis 1'!$C$10,DataTable[[#This Row],[Month]]&lt;='Analysis 1'!$D$10),TRUE,FALSE)</f>
        <v>1</v>
      </c>
      <c r="J262" s="15"/>
    </row>
    <row r="263" spans="1:10" x14ac:dyDescent="0.25">
      <c r="A263" t="s">
        <v>69</v>
      </c>
      <c r="B263" s="1">
        <v>43880</v>
      </c>
      <c r="C263" t="s">
        <v>22</v>
      </c>
      <c r="D263" t="s">
        <v>18</v>
      </c>
      <c r="E263">
        <v>10</v>
      </c>
      <c r="F263">
        <v>13</v>
      </c>
      <c r="G263" s="2" t="s">
        <v>12</v>
      </c>
      <c r="H263">
        <v>0</v>
      </c>
      <c r="I263" t="b">
        <f>IF(AND(DataTable[[#This Row],[Month]]&gt;='Analysis 1'!$C$10,DataTable[[#This Row],[Month]]&lt;='Analysis 1'!$D$10),TRUE,FALSE)</f>
        <v>1</v>
      </c>
      <c r="J263" s="15"/>
    </row>
    <row r="264" spans="1:10" x14ac:dyDescent="0.25">
      <c r="A264" t="s">
        <v>70</v>
      </c>
      <c r="B264" s="1">
        <v>43881</v>
      </c>
      <c r="C264" t="s">
        <v>10</v>
      </c>
      <c r="D264" t="s">
        <v>11</v>
      </c>
      <c r="F264">
        <v>15</v>
      </c>
      <c r="G264" s="2" t="s">
        <v>26</v>
      </c>
      <c r="I264" t="b">
        <f>IF(AND(DataTable[[#This Row],[Month]]&gt;='Analysis 1'!$C$10,DataTable[[#This Row],[Month]]&lt;='Analysis 1'!$D$10),TRUE,FALSE)</f>
        <v>1</v>
      </c>
      <c r="J264" s="15"/>
    </row>
    <row r="265" spans="1:10" x14ac:dyDescent="0.25">
      <c r="A265" t="s">
        <v>71</v>
      </c>
      <c r="B265" s="1">
        <v>43882</v>
      </c>
      <c r="C265" t="s">
        <v>14</v>
      </c>
      <c r="D265" t="s">
        <v>15</v>
      </c>
      <c r="F265">
        <v>18</v>
      </c>
      <c r="G265" s="2" t="s">
        <v>26</v>
      </c>
      <c r="I265" t="b">
        <f>IF(AND(DataTable[[#This Row],[Month]]&gt;='Analysis 1'!$C$10,DataTable[[#This Row],[Month]]&lt;='Analysis 1'!$D$10),TRUE,FALSE)</f>
        <v>1</v>
      </c>
      <c r="J265" s="15"/>
    </row>
    <row r="266" spans="1:10" x14ac:dyDescent="0.25">
      <c r="A266" t="s">
        <v>72</v>
      </c>
      <c r="B266" s="1">
        <v>43883</v>
      </c>
      <c r="C266" t="s">
        <v>17</v>
      </c>
      <c r="D266" t="s">
        <v>18</v>
      </c>
      <c r="F266">
        <v>10</v>
      </c>
      <c r="G266" s="2" t="s">
        <v>26</v>
      </c>
      <c r="I266" t="b">
        <f>IF(AND(DataTable[[#This Row],[Month]]&gt;='Analysis 1'!$C$10,DataTable[[#This Row],[Month]]&lt;='Analysis 1'!$D$10),TRUE,FALSE)</f>
        <v>1</v>
      </c>
      <c r="J266" s="15"/>
    </row>
    <row r="267" spans="1:10" x14ac:dyDescent="0.25">
      <c r="A267" t="s">
        <v>73</v>
      </c>
      <c r="B267" s="1">
        <v>43884</v>
      </c>
      <c r="C267" t="s">
        <v>20</v>
      </c>
      <c r="D267" t="s">
        <v>15</v>
      </c>
      <c r="E267">
        <v>8</v>
      </c>
      <c r="F267">
        <v>39</v>
      </c>
      <c r="G267" s="2" t="s">
        <v>12</v>
      </c>
      <c r="H267">
        <v>1</v>
      </c>
      <c r="I267" t="b">
        <f>IF(AND(DataTable[[#This Row],[Month]]&gt;='Analysis 1'!$C$10,DataTable[[#This Row],[Month]]&lt;='Analysis 1'!$D$10),TRUE,FALSE)</f>
        <v>1</v>
      </c>
      <c r="J267" s="15"/>
    </row>
    <row r="268" spans="1:10" x14ac:dyDescent="0.25">
      <c r="A268" t="s">
        <v>74</v>
      </c>
      <c r="B268" s="1">
        <v>43885</v>
      </c>
      <c r="C268" t="s">
        <v>22</v>
      </c>
      <c r="D268" t="s">
        <v>18</v>
      </c>
      <c r="E268">
        <v>8</v>
      </c>
      <c r="F268">
        <v>4</v>
      </c>
      <c r="G268" s="2" t="s">
        <v>12</v>
      </c>
      <c r="H268">
        <v>1</v>
      </c>
      <c r="I268" t="b">
        <f>IF(AND(DataTable[[#This Row],[Month]]&gt;='Analysis 1'!$C$10,DataTable[[#This Row],[Month]]&lt;='Analysis 1'!$D$10),TRUE,FALSE)</f>
        <v>1</v>
      </c>
      <c r="J268" s="15"/>
    </row>
    <row r="269" spans="1:10" x14ac:dyDescent="0.25">
      <c r="A269" t="s">
        <v>75</v>
      </c>
      <c r="B269" s="1">
        <v>43886</v>
      </c>
      <c r="C269" t="s">
        <v>10</v>
      </c>
      <c r="D269" t="s">
        <v>11</v>
      </c>
      <c r="E269">
        <v>9</v>
      </c>
      <c r="F269">
        <v>5</v>
      </c>
      <c r="G269" s="2" t="s">
        <v>12</v>
      </c>
      <c r="H269">
        <v>0</v>
      </c>
      <c r="I269" t="b">
        <f>IF(AND(DataTable[[#This Row],[Month]]&gt;='Analysis 1'!$C$10,DataTable[[#This Row],[Month]]&lt;='Analysis 1'!$D$10),TRUE,FALSE)</f>
        <v>1</v>
      </c>
      <c r="J269" s="15"/>
    </row>
    <row r="270" spans="1:10" x14ac:dyDescent="0.25">
      <c r="A270" t="s">
        <v>76</v>
      </c>
      <c r="B270" s="1">
        <v>43887</v>
      </c>
      <c r="C270" t="s">
        <v>14</v>
      </c>
      <c r="D270" t="s">
        <v>15</v>
      </c>
      <c r="E270">
        <v>10</v>
      </c>
      <c r="F270">
        <v>0</v>
      </c>
      <c r="G270" s="2" t="s">
        <v>12</v>
      </c>
      <c r="H270">
        <v>1</v>
      </c>
      <c r="I270" t="b">
        <f>IF(AND(DataTable[[#This Row],[Month]]&gt;='Analysis 1'!$C$10,DataTable[[#This Row],[Month]]&lt;='Analysis 1'!$D$10),TRUE,FALSE)</f>
        <v>1</v>
      </c>
      <c r="J270" s="15"/>
    </row>
    <row r="271" spans="1:10" x14ac:dyDescent="0.25">
      <c r="A271" t="s">
        <v>77</v>
      </c>
      <c r="B271" s="1">
        <v>43888</v>
      </c>
      <c r="C271" t="s">
        <v>17</v>
      </c>
      <c r="D271" t="s">
        <v>18</v>
      </c>
      <c r="E271">
        <v>13</v>
      </c>
      <c r="F271">
        <v>50</v>
      </c>
      <c r="G271" s="2" t="s">
        <v>12</v>
      </c>
      <c r="H271">
        <v>1</v>
      </c>
      <c r="I271" t="b">
        <f>IF(AND(DataTable[[#This Row],[Month]]&gt;='Analysis 1'!$C$10,DataTable[[#This Row],[Month]]&lt;='Analysis 1'!$D$10),TRUE,FALSE)</f>
        <v>1</v>
      </c>
      <c r="J271" s="15"/>
    </row>
    <row r="272" spans="1:10" x14ac:dyDescent="0.25">
      <c r="A272" t="s">
        <v>78</v>
      </c>
      <c r="B272" s="1">
        <v>43889</v>
      </c>
      <c r="C272" t="s">
        <v>20</v>
      </c>
      <c r="D272" t="s">
        <v>15</v>
      </c>
      <c r="E272">
        <v>14</v>
      </c>
      <c r="F272">
        <v>4</v>
      </c>
      <c r="G272" s="2" t="s">
        <v>23</v>
      </c>
      <c r="H272">
        <v>1</v>
      </c>
      <c r="I272" t="b">
        <f>IF(AND(DataTable[[#This Row],[Month]]&gt;='Analysis 1'!$C$10,DataTable[[#This Row],[Month]]&lt;='Analysis 1'!$D$10),TRUE,FALSE)</f>
        <v>1</v>
      </c>
      <c r="J272" s="15"/>
    </row>
    <row r="273" spans="1:10" x14ac:dyDescent="0.25">
      <c r="A273" t="s">
        <v>79</v>
      </c>
      <c r="B273" s="1">
        <v>43890</v>
      </c>
      <c r="C273" t="s">
        <v>22</v>
      </c>
      <c r="D273" t="s">
        <v>18</v>
      </c>
      <c r="E273">
        <v>10</v>
      </c>
      <c r="F273">
        <v>2</v>
      </c>
      <c r="G273" s="2" t="s">
        <v>12</v>
      </c>
      <c r="H273">
        <v>1</v>
      </c>
      <c r="I273" t="b">
        <f>IF(AND(DataTable[[#This Row],[Month]]&gt;='Analysis 1'!$C$10,DataTable[[#This Row],[Month]]&lt;='Analysis 1'!$D$10),TRUE,FALSE)</f>
        <v>1</v>
      </c>
      <c r="J273" s="15"/>
    </row>
    <row r="274" spans="1:10" x14ac:dyDescent="0.25">
      <c r="A274" t="s">
        <v>80</v>
      </c>
      <c r="B274" s="1">
        <v>43891</v>
      </c>
      <c r="C274" t="s">
        <v>10</v>
      </c>
      <c r="D274" t="s">
        <v>11</v>
      </c>
      <c r="F274">
        <v>70</v>
      </c>
      <c r="G274" s="2" t="s">
        <v>26</v>
      </c>
      <c r="I274" t="b">
        <f>IF(AND(DataTable[[#This Row],[Month]]&gt;='Analysis 1'!$C$10,DataTable[[#This Row],[Month]]&lt;='Analysis 1'!$D$10),TRUE,FALSE)</f>
        <v>0</v>
      </c>
      <c r="J274" s="15"/>
    </row>
    <row r="275" spans="1:10" x14ac:dyDescent="0.25">
      <c r="A275" t="s">
        <v>81</v>
      </c>
      <c r="B275" s="1">
        <v>43892</v>
      </c>
      <c r="C275" t="s">
        <v>14</v>
      </c>
      <c r="D275" t="s">
        <v>15</v>
      </c>
      <c r="F275">
        <v>50</v>
      </c>
      <c r="G275" s="2" t="s">
        <v>26</v>
      </c>
      <c r="I275" t="b">
        <f>IF(AND(DataTable[[#This Row],[Month]]&gt;='Analysis 1'!$C$10,DataTable[[#This Row],[Month]]&lt;='Analysis 1'!$D$10),TRUE,FALSE)</f>
        <v>0</v>
      </c>
      <c r="J275" s="15"/>
    </row>
    <row r="276" spans="1:10" x14ac:dyDescent="0.25">
      <c r="A276" t="s">
        <v>82</v>
      </c>
      <c r="B276" s="1">
        <v>43893</v>
      </c>
      <c r="C276" t="s">
        <v>17</v>
      </c>
      <c r="D276" t="s">
        <v>18</v>
      </c>
      <c r="E276">
        <v>12</v>
      </c>
      <c r="F276">
        <v>12</v>
      </c>
      <c r="G276" s="2" t="s">
        <v>12</v>
      </c>
      <c r="H276">
        <v>1</v>
      </c>
      <c r="I276" t="b">
        <f>IF(AND(DataTable[[#This Row],[Month]]&gt;='Analysis 1'!$C$10,DataTable[[#This Row],[Month]]&lt;='Analysis 1'!$D$10),TRUE,FALSE)</f>
        <v>0</v>
      </c>
      <c r="J276" s="15"/>
    </row>
    <row r="277" spans="1:10" x14ac:dyDescent="0.25">
      <c r="A277" t="s">
        <v>83</v>
      </c>
      <c r="B277" s="1">
        <v>43894</v>
      </c>
      <c r="C277" t="s">
        <v>20</v>
      </c>
      <c r="D277" t="s">
        <v>15</v>
      </c>
      <c r="E277">
        <v>14</v>
      </c>
      <c r="F277">
        <v>1</v>
      </c>
      <c r="G277" s="2" t="s">
        <v>12</v>
      </c>
      <c r="H277">
        <v>1</v>
      </c>
      <c r="I277" t="b">
        <f>IF(AND(DataTable[[#This Row],[Month]]&gt;='Analysis 1'!$C$10,DataTable[[#This Row],[Month]]&lt;='Analysis 1'!$D$10),TRUE,FALSE)</f>
        <v>0</v>
      </c>
      <c r="J277" s="15"/>
    </row>
    <row r="278" spans="1:10" x14ac:dyDescent="0.25">
      <c r="A278" t="s">
        <v>84</v>
      </c>
      <c r="B278" s="1">
        <v>43895</v>
      </c>
      <c r="C278" t="s">
        <v>22</v>
      </c>
      <c r="D278" t="s">
        <v>18</v>
      </c>
      <c r="E278">
        <v>12</v>
      </c>
      <c r="F278">
        <v>2</v>
      </c>
      <c r="G278" s="2" t="s">
        <v>12</v>
      </c>
      <c r="H278">
        <v>1</v>
      </c>
      <c r="I278" t="b">
        <f>IF(AND(DataTable[[#This Row],[Month]]&gt;='Analysis 1'!$C$10,DataTable[[#This Row],[Month]]&lt;='Analysis 1'!$D$10),TRUE,FALSE)</f>
        <v>0</v>
      </c>
      <c r="J278" s="15"/>
    </row>
    <row r="279" spans="1:10" x14ac:dyDescent="0.25">
      <c r="A279" t="s">
        <v>85</v>
      </c>
      <c r="B279" s="1">
        <v>43896</v>
      </c>
      <c r="C279" t="s">
        <v>10</v>
      </c>
      <c r="D279" t="s">
        <v>11</v>
      </c>
      <c r="E279">
        <v>10</v>
      </c>
      <c r="F279">
        <v>3</v>
      </c>
      <c r="G279" s="2" t="s">
        <v>12</v>
      </c>
      <c r="H279">
        <v>1</v>
      </c>
      <c r="I279" t="b">
        <f>IF(AND(DataTable[[#This Row],[Month]]&gt;='Analysis 1'!$C$10,DataTable[[#This Row],[Month]]&lt;='Analysis 1'!$D$10),TRUE,FALSE)</f>
        <v>0</v>
      </c>
      <c r="J279" s="15"/>
    </row>
    <row r="280" spans="1:10" x14ac:dyDescent="0.25">
      <c r="A280" t="s">
        <v>86</v>
      </c>
      <c r="B280" s="1">
        <v>43897</v>
      </c>
      <c r="C280" t="s">
        <v>14</v>
      </c>
      <c r="D280" t="s">
        <v>15</v>
      </c>
      <c r="E280">
        <v>12</v>
      </c>
      <c r="G280" s="2" t="s">
        <v>12</v>
      </c>
      <c r="H280">
        <v>1</v>
      </c>
      <c r="I280" t="b">
        <f>IF(AND(DataTable[[#This Row],[Month]]&gt;='Analysis 1'!$C$10,DataTable[[#This Row],[Month]]&lt;='Analysis 1'!$D$10),TRUE,FALSE)</f>
        <v>0</v>
      </c>
      <c r="J280" s="15"/>
    </row>
    <row r="281" spans="1:10" x14ac:dyDescent="0.25">
      <c r="A281" t="s">
        <v>87</v>
      </c>
      <c r="B281" s="1">
        <v>43898</v>
      </c>
      <c r="C281" t="s">
        <v>17</v>
      </c>
      <c r="D281" t="s">
        <v>18</v>
      </c>
      <c r="E281">
        <v>13</v>
      </c>
      <c r="F281">
        <v>4</v>
      </c>
      <c r="G281" s="2" t="s">
        <v>12</v>
      </c>
      <c r="H281">
        <v>1</v>
      </c>
      <c r="I281" t="b">
        <f>IF(AND(DataTable[[#This Row],[Month]]&gt;='Analysis 1'!$C$10,DataTable[[#This Row],[Month]]&lt;='Analysis 1'!$D$10),TRUE,FALSE)</f>
        <v>0</v>
      </c>
      <c r="J281" s="15"/>
    </row>
    <row r="282" spans="1:10" x14ac:dyDescent="0.25">
      <c r="A282" t="s">
        <v>88</v>
      </c>
      <c r="B282" s="1">
        <v>43899</v>
      </c>
      <c r="C282" t="s">
        <v>20</v>
      </c>
      <c r="D282" t="s">
        <v>15</v>
      </c>
      <c r="F282">
        <v>10</v>
      </c>
      <c r="G282" s="2" t="s">
        <v>26</v>
      </c>
      <c r="I282" t="b">
        <f>IF(AND(DataTable[[#This Row],[Month]]&gt;='Analysis 1'!$C$10,DataTable[[#This Row],[Month]]&lt;='Analysis 1'!$D$10),TRUE,FALSE)</f>
        <v>0</v>
      </c>
      <c r="J282" s="15"/>
    </row>
    <row r="283" spans="1:10" x14ac:dyDescent="0.25">
      <c r="A283" t="s">
        <v>89</v>
      </c>
      <c r="B283" s="1">
        <v>43900</v>
      </c>
      <c r="C283" t="s">
        <v>22</v>
      </c>
      <c r="D283" t="s">
        <v>18</v>
      </c>
      <c r="F283">
        <v>9</v>
      </c>
      <c r="G283" s="2" t="s">
        <v>26</v>
      </c>
      <c r="I283" t="b">
        <f>IF(AND(DataTable[[#This Row],[Month]]&gt;='Analysis 1'!$C$10,DataTable[[#This Row],[Month]]&lt;='Analysis 1'!$D$10),TRUE,FALSE)</f>
        <v>0</v>
      </c>
      <c r="J283" s="15"/>
    </row>
    <row r="284" spans="1:10" x14ac:dyDescent="0.25">
      <c r="A284" t="s">
        <v>90</v>
      </c>
      <c r="B284" s="1">
        <v>43901</v>
      </c>
      <c r="C284" t="s">
        <v>10</v>
      </c>
      <c r="D284" t="s">
        <v>11</v>
      </c>
      <c r="F284">
        <v>2</v>
      </c>
      <c r="G284" s="2" t="s">
        <v>26</v>
      </c>
      <c r="I284" t="b">
        <f>IF(AND(DataTable[[#This Row],[Month]]&gt;='Analysis 1'!$C$10,DataTable[[#This Row],[Month]]&lt;='Analysis 1'!$D$10),TRUE,FALSE)</f>
        <v>0</v>
      </c>
      <c r="J284" s="15"/>
    </row>
    <row r="285" spans="1:10" x14ac:dyDescent="0.25">
      <c r="A285" t="s">
        <v>91</v>
      </c>
      <c r="B285" s="1">
        <v>43902</v>
      </c>
      <c r="C285" t="s">
        <v>14</v>
      </c>
      <c r="D285" t="s">
        <v>15</v>
      </c>
      <c r="E285">
        <v>20</v>
      </c>
      <c r="F285">
        <v>13</v>
      </c>
      <c r="G285" s="2" t="s">
        <v>12</v>
      </c>
      <c r="H285">
        <v>1</v>
      </c>
      <c r="I285" t="b">
        <f>IF(AND(DataTable[[#This Row],[Month]]&gt;='Analysis 1'!$C$10,DataTable[[#This Row],[Month]]&lt;='Analysis 1'!$D$10),TRUE,FALSE)</f>
        <v>0</v>
      </c>
      <c r="J285" s="15"/>
    </row>
    <row r="286" spans="1:10" x14ac:dyDescent="0.25">
      <c r="A286" t="s">
        <v>92</v>
      </c>
      <c r="B286" s="1">
        <v>43903</v>
      </c>
      <c r="C286" t="s">
        <v>17</v>
      </c>
      <c r="D286" t="s">
        <v>18</v>
      </c>
      <c r="E286">
        <v>18</v>
      </c>
      <c r="F286">
        <v>15</v>
      </c>
      <c r="G286" s="2" t="s">
        <v>12</v>
      </c>
      <c r="H286">
        <v>1</v>
      </c>
      <c r="I286" t="b">
        <f>IF(AND(DataTable[[#This Row],[Month]]&gt;='Analysis 1'!$C$10,DataTable[[#This Row],[Month]]&lt;='Analysis 1'!$D$10),TRUE,FALSE)</f>
        <v>0</v>
      </c>
      <c r="J286" s="15"/>
    </row>
    <row r="287" spans="1:10" x14ac:dyDescent="0.25">
      <c r="A287" t="s">
        <v>93</v>
      </c>
      <c r="B287" s="1">
        <v>43904</v>
      </c>
      <c r="C287" t="s">
        <v>20</v>
      </c>
      <c r="D287" t="s">
        <v>15</v>
      </c>
      <c r="E287">
        <v>26</v>
      </c>
      <c r="F287">
        <v>18</v>
      </c>
      <c r="G287" s="2" t="s">
        <v>12</v>
      </c>
      <c r="H287">
        <v>1</v>
      </c>
      <c r="I287" t="b">
        <f>IF(AND(DataTable[[#This Row],[Month]]&gt;='Analysis 1'!$C$10,DataTable[[#This Row],[Month]]&lt;='Analysis 1'!$D$10),TRUE,FALSE)</f>
        <v>0</v>
      </c>
      <c r="J287" s="15"/>
    </row>
    <row r="288" spans="1:10" x14ac:dyDescent="0.25">
      <c r="A288" t="s">
        <v>94</v>
      </c>
      <c r="B288" s="1">
        <v>43905</v>
      </c>
      <c r="C288" t="s">
        <v>22</v>
      </c>
      <c r="D288" t="s">
        <v>18</v>
      </c>
      <c r="E288">
        <v>15</v>
      </c>
      <c r="F288">
        <v>10</v>
      </c>
      <c r="G288" s="2" t="s">
        <v>12</v>
      </c>
      <c r="H288">
        <v>0</v>
      </c>
      <c r="I288" t="b">
        <f>IF(AND(DataTable[[#This Row],[Month]]&gt;='Analysis 1'!$C$10,DataTable[[#This Row],[Month]]&lt;='Analysis 1'!$D$10),TRUE,FALSE)</f>
        <v>0</v>
      </c>
      <c r="J288" s="15"/>
    </row>
    <row r="289" spans="1:10" x14ac:dyDescent="0.25">
      <c r="A289" t="s">
        <v>95</v>
      </c>
      <c r="B289" s="1">
        <v>43906</v>
      </c>
      <c r="C289" t="s">
        <v>10</v>
      </c>
      <c r="D289" t="s">
        <v>11</v>
      </c>
      <c r="E289">
        <v>20</v>
      </c>
      <c r="F289">
        <v>39</v>
      </c>
      <c r="G289" s="2" t="s">
        <v>12</v>
      </c>
      <c r="H289">
        <v>0</v>
      </c>
      <c r="I289" t="b">
        <f>IF(AND(DataTable[[#This Row],[Month]]&gt;='Analysis 1'!$C$10,DataTable[[#This Row],[Month]]&lt;='Analysis 1'!$D$10),TRUE,FALSE)</f>
        <v>0</v>
      </c>
      <c r="J289" s="15"/>
    </row>
    <row r="290" spans="1:10" x14ac:dyDescent="0.25">
      <c r="A290" t="s">
        <v>96</v>
      </c>
      <c r="B290" s="1">
        <v>43907</v>
      </c>
      <c r="C290" t="s">
        <v>14</v>
      </c>
      <c r="D290" t="s">
        <v>15</v>
      </c>
      <c r="E290">
        <v>20</v>
      </c>
      <c r="F290">
        <v>4</v>
      </c>
      <c r="G290" s="2" t="s">
        <v>23</v>
      </c>
      <c r="H290">
        <v>0</v>
      </c>
      <c r="I290" t="b">
        <f>IF(AND(DataTable[[#This Row],[Month]]&gt;='Analysis 1'!$C$10,DataTable[[#This Row],[Month]]&lt;='Analysis 1'!$D$10),TRUE,FALSE)</f>
        <v>0</v>
      </c>
      <c r="J290" s="15"/>
    </row>
    <row r="291" spans="1:10" x14ac:dyDescent="0.25">
      <c r="A291" t="s">
        <v>97</v>
      </c>
      <c r="B291" s="1">
        <v>43908</v>
      </c>
      <c r="C291" t="s">
        <v>17</v>
      </c>
      <c r="D291" t="s">
        <v>18</v>
      </c>
      <c r="E291">
        <v>20</v>
      </c>
      <c r="F291">
        <v>5</v>
      </c>
      <c r="G291" s="2" t="s">
        <v>12</v>
      </c>
      <c r="H291">
        <v>1</v>
      </c>
      <c r="I291" t="b">
        <f>IF(AND(DataTable[[#This Row],[Month]]&gt;='Analysis 1'!$C$10,DataTable[[#This Row],[Month]]&lt;='Analysis 1'!$D$10),TRUE,FALSE)</f>
        <v>0</v>
      </c>
      <c r="J291" s="15"/>
    </row>
    <row r="292" spans="1:10" x14ac:dyDescent="0.25">
      <c r="A292" t="s">
        <v>98</v>
      </c>
      <c r="B292" s="1">
        <v>43909</v>
      </c>
      <c r="C292" t="s">
        <v>20</v>
      </c>
      <c r="D292" t="s">
        <v>15</v>
      </c>
      <c r="F292">
        <v>0</v>
      </c>
      <c r="G292" s="2" t="s">
        <v>26</v>
      </c>
      <c r="I292" t="b">
        <f>IF(AND(DataTable[[#This Row],[Month]]&gt;='Analysis 1'!$C$10,DataTable[[#This Row],[Month]]&lt;='Analysis 1'!$D$10),TRUE,FALSE)</f>
        <v>0</v>
      </c>
      <c r="J292" s="15"/>
    </row>
    <row r="293" spans="1:10" x14ac:dyDescent="0.25">
      <c r="A293" t="s">
        <v>99</v>
      </c>
      <c r="B293" s="1">
        <v>43910</v>
      </c>
      <c r="C293" t="s">
        <v>22</v>
      </c>
      <c r="D293" t="s">
        <v>18</v>
      </c>
      <c r="F293">
        <v>50</v>
      </c>
      <c r="G293" s="2" t="s">
        <v>26</v>
      </c>
      <c r="I293" t="b">
        <f>IF(AND(DataTable[[#This Row],[Month]]&gt;='Analysis 1'!$C$10,DataTable[[#This Row],[Month]]&lt;='Analysis 1'!$D$10),TRUE,FALSE)</f>
        <v>0</v>
      </c>
      <c r="J293" s="15"/>
    </row>
    <row r="294" spans="1:10" x14ac:dyDescent="0.25">
      <c r="A294" t="s">
        <v>100</v>
      </c>
      <c r="B294" s="1">
        <v>43911</v>
      </c>
      <c r="C294" t="s">
        <v>10</v>
      </c>
      <c r="D294" t="s">
        <v>11</v>
      </c>
      <c r="E294">
        <v>106</v>
      </c>
      <c r="F294">
        <v>4</v>
      </c>
      <c r="G294" s="2" t="s">
        <v>12</v>
      </c>
      <c r="H294">
        <v>1</v>
      </c>
      <c r="I294" t="b">
        <f>IF(AND(DataTable[[#This Row],[Month]]&gt;='Analysis 1'!$C$10,DataTable[[#This Row],[Month]]&lt;='Analysis 1'!$D$10),TRUE,FALSE)</f>
        <v>0</v>
      </c>
      <c r="J294" s="15"/>
    </row>
    <row r="295" spans="1:10" x14ac:dyDescent="0.25">
      <c r="A295" t="s">
        <v>101</v>
      </c>
      <c r="B295" s="1">
        <v>43912</v>
      </c>
      <c r="C295" t="s">
        <v>14</v>
      </c>
      <c r="D295" t="s">
        <v>15</v>
      </c>
      <c r="E295">
        <v>224</v>
      </c>
      <c r="F295">
        <v>2</v>
      </c>
      <c r="G295" s="2" t="s">
        <v>12</v>
      </c>
      <c r="H295">
        <v>1</v>
      </c>
      <c r="I295" t="b">
        <f>IF(AND(DataTable[[#This Row],[Month]]&gt;='Analysis 1'!$C$10,DataTable[[#This Row],[Month]]&lt;='Analysis 1'!$D$10),TRUE,FALSE)</f>
        <v>0</v>
      </c>
      <c r="J295" s="15"/>
    </row>
    <row r="296" spans="1:10" x14ac:dyDescent="0.25">
      <c r="A296" t="s">
        <v>102</v>
      </c>
      <c r="B296" s="1">
        <v>43913</v>
      </c>
      <c r="C296" t="s">
        <v>17</v>
      </c>
      <c r="D296" t="s">
        <v>18</v>
      </c>
      <c r="E296">
        <v>80</v>
      </c>
      <c r="F296">
        <v>70</v>
      </c>
      <c r="G296" s="2" t="s">
        <v>12</v>
      </c>
      <c r="H296">
        <v>0</v>
      </c>
      <c r="I296" t="b">
        <f>IF(AND(DataTable[[#This Row],[Month]]&gt;='Analysis 1'!$C$10,DataTable[[#This Row],[Month]]&lt;='Analysis 1'!$D$10),TRUE,FALSE)</f>
        <v>0</v>
      </c>
      <c r="J296" s="15"/>
    </row>
    <row r="297" spans="1:10" x14ac:dyDescent="0.25">
      <c r="A297" t="s">
        <v>103</v>
      </c>
      <c r="B297" s="1">
        <v>43914</v>
      </c>
      <c r="C297" t="s">
        <v>20</v>
      </c>
      <c r="D297" t="s">
        <v>15</v>
      </c>
      <c r="E297">
        <v>83</v>
      </c>
      <c r="F297">
        <v>50</v>
      </c>
      <c r="G297" s="2" t="s">
        <v>12</v>
      </c>
      <c r="H297">
        <v>1</v>
      </c>
      <c r="I297" t="b">
        <f>IF(AND(DataTable[[#This Row],[Month]]&gt;='Analysis 1'!$C$10,DataTable[[#This Row],[Month]]&lt;='Analysis 1'!$D$10),TRUE,FALSE)</f>
        <v>0</v>
      </c>
      <c r="J297" s="15"/>
    </row>
    <row r="298" spans="1:10" x14ac:dyDescent="0.25">
      <c r="A298" t="s">
        <v>104</v>
      </c>
      <c r="B298" s="1">
        <v>43915</v>
      </c>
      <c r="C298" t="s">
        <v>22</v>
      </c>
      <c r="D298" t="s">
        <v>18</v>
      </c>
      <c r="E298">
        <v>28</v>
      </c>
      <c r="F298">
        <v>12</v>
      </c>
      <c r="G298" s="2" t="s">
        <v>12</v>
      </c>
      <c r="H298">
        <v>1</v>
      </c>
      <c r="I298" t="b">
        <f>IF(AND(DataTable[[#This Row],[Month]]&gt;='Analysis 1'!$C$10,DataTable[[#This Row],[Month]]&lt;='Analysis 1'!$D$10),TRUE,FALSE)</f>
        <v>0</v>
      </c>
      <c r="J298" s="15"/>
    </row>
    <row r="299" spans="1:10" x14ac:dyDescent="0.25">
      <c r="A299" t="s">
        <v>105</v>
      </c>
      <c r="B299" s="1">
        <v>43916</v>
      </c>
      <c r="C299" t="s">
        <v>10</v>
      </c>
      <c r="D299" t="s">
        <v>11</v>
      </c>
      <c r="E299">
        <v>23</v>
      </c>
      <c r="F299">
        <v>1</v>
      </c>
      <c r="G299" s="2" t="s">
        <v>12</v>
      </c>
      <c r="H299">
        <v>1</v>
      </c>
      <c r="I299" t="b">
        <f>IF(AND(DataTable[[#This Row],[Month]]&gt;='Analysis 1'!$C$10,DataTable[[#This Row],[Month]]&lt;='Analysis 1'!$D$10),TRUE,FALSE)</f>
        <v>0</v>
      </c>
      <c r="J299" s="15"/>
    </row>
    <row r="300" spans="1:10" x14ac:dyDescent="0.25">
      <c r="A300" t="s">
        <v>106</v>
      </c>
      <c r="B300" s="1">
        <v>43917</v>
      </c>
      <c r="C300" t="s">
        <v>14</v>
      </c>
      <c r="D300" t="s">
        <v>15</v>
      </c>
      <c r="F300">
        <v>2</v>
      </c>
      <c r="G300" s="2" t="s">
        <v>26</v>
      </c>
      <c r="I300" t="b">
        <f>IF(AND(DataTable[[#This Row],[Month]]&gt;='Analysis 1'!$C$10,DataTable[[#This Row],[Month]]&lt;='Analysis 1'!$D$10),TRUE,FALSE)</f>
        <v>0</v>
      </c>
      <c r="J300" s="15"/>
    </row>
    <row r="301" spans="1:10" x14ac:dyDescent="0.25">
      <c r="A301" t="s">
        <v>107</v>
      </c>
      <c r="B301" s="1">
        <v>43918</v>
      </c>
      <c r="C301" t="s">
        <v>17</v>
      </c>
      <c r="D301" t="s">
        <v>18</v>
      </c>
      <c r="F301">
        <v>3</v>
      </c>
      <c r="G301" s="2" t="s">
        <v>26</v>
      </c>
      <c r="I301" t="b">
        <f>IF(AND(DataTable[[#This Row],[Month]]&gt;='Analysis 1'!$C$10,DataTable[[#This Row],[Month]]&lt;='Analysis 1'!$D$10),TRUE,FALSE)</f>
        <v>0</v>
      </c>
      <c r="J301" s="15"/>
    </row>
    <row r="302" spans="1:10" x14ac:dyDescent="0.25">
      <c r="A302" t="s">
        <v>108</v>
      </c>
      <c r="B302" s="1">
        <v>43919</v>
      </c>
      <c r="C302" t="s">
        <v>20</v>
      </c>
      <c r="D302" t="s">
        <v>15</v>
      </c>
      <c r="G302" s="2" t="s">
        <v>26</v>
      </c>
      <c r="I302" t="b">
        <f>IF(AND(DataTable[[#This Row],[Month]]&gt;='Analysis 1'!$C$10,DataTable[[#This Row],[Month]]&lt;='Analysis 1'!$D$10),TRUE,FALSE)</f>
        <v>0</v>
      </c>
      <c r="J302" s="15"/>
    </row>
    <row r="303" spans="1:10" x14ac:dyDescent="0.25">
      <c r="A303" t="s">
        <v>109</v>
      </c>
      <c r="B303" s="1">
        <v>43920</v>
      </c>
      <c r="C303" t="s">
        <v>22</v>
      </c>
      <c r="D303" t="s">
        <v>18</v>
      </c>
      <c r="E303">
        <v>15</v>
      </c>
      <c r="F303">
        <v>4</v>
      </c>
      <c r="G303" s="2" t="s">
        <v>12</v>
      </c>
      <c r="H303">
        <v>1</v>
      </c>
      <c r="I303" t="b">
        <f>IF(AND(DataTable[[#This Row],[Month]]&gt;='Analysis 1'!$C$10,DataTable[[#This Row],[Month]]&lt;='Analysis 1'!$D$10),TRUE,FALSE)</f>
        <v>0</v>
      </c>
      <c r="J303" s="15"/>
    </row>
    <row r="304" spans="1:10" x14ac:dyDescent="0.25">
      <c r="A304" t="s">
        <v>110</v>
      </c>
      <c r="B304" s="1">
        <v>43921</v>
      </c>
      <c r="C304" t="s">
        <v>10</v>
      </c>
      <c r="D304" t="s">
        <v>11</v>
      </c>
      <c r="E304">
        <v>21</v>
      </c>
      <c r="F304">
        <v>10</v>
      </c>
      <c r="G304" s="2" t="s">
        <v>12</v>
      </c>
      <c r="H304">
        <v>1</v>
      </c>
      <c r="I304" t="b">
        <f>IF(AND(DataTable[[#This Row],[Month]]&gt;='Analysis 1'!$C$10,DataTable[[#This Row],[Month]]&lt;='Analysis 1'!$D$10),TRUE,FALSE)</f>
        <v>0</v>
      </c>
      <c r="J304" s="15"/>
    </row>
    <row r="305" spans="1:10" x14ac:dyDescent="0.25">
      <c r="A305" t="s">
        <v>111</v>
      </c>
      <c r="B305" s="1">
        <v>43922</v>
      </c>
      <c r="C305" t="s">
        <v>14</v>
      </c>
      <c r="D305" t="s">
        <v>15</v>
      </c>
      <c r="E305">
        <v>29</v>
      </c>
      <c r="F305">
        <v>9</v>
      </c>
      <c r="G305" s="2" t="s">
        <v>12</v>
      </c>
      <c r="H305">
        <v>1</v>
      </c>
      <c r="I305" t="b">
        <f>IF(AND(DataTable[[#This Row],[Month]]&gt;='Analysis 1'!$C$10,DataTable[[#This Row],[Month]]&lt;='Analysis 1'!$D$10),TRUE,FALSE)</f>
        <v>0</v>
      </c>
      <c r="J305" s="15"/>
    </row>
    <row r="306" spans="1:10" x14ac:dyDescent="0.25">
      <c r="A306" t="s">
        <v>112</v>
      </c>
      <c r="B306" s="1">
        <v>43923</v>
      </c>
      <c r="C306" t="s">
        <v>17</v>
      </c>
      <c r="D306" t="s">
        <v>18</v>
      </c>
      <c r="E306">
        <v>21</v>
      </c>
      <c r="F306">
        <v>2</v>
      </c>
      <c r="G306" s="2" t="s">
        <v>12</v>
      </c>
      <c r="H306">
        <v>1</v>
      </c>
      <c r="I306" t="b">
        <f>IF(AND(DataTable[[#This Row],[Month]]&gt;='Analysis 1'!$C$10,DataTable[[#This Row],[Month]]&lt;='Analysis 1'!$D$10),TRUE,FALSE)</f>
        <v>0</v>
      </c>
      <c r="J306" s="15"/>
    </row>
    <row r="307" spans="1:10" x14ac:dyDescent="0.25">
      <c r="A307" t="s">
        <v>113</v>
      </c>
      <c r="B307" s="1">
        <v>43924</v>
      </c>
      <c r="C307" t="s">
        <v>20</v>
      </c>
      <c r="D307" t="s">
        <v>15</v>
      </c>
      <c r="E307">
        <v>17</v>
      </c>
      <c r="F307">
        <v>13</v>
      </c>
      <c r="G307" s="2" t="s">
        <v>12</v>
      </c>
      <c r="H307">
        <v>1</v>
      </c>
      <c r="I307" t="b">
        <f>IF(AND(DataTable[[#This Row],[Month]]&gt;='Analysis 1'!$C$10,DataTable[[#This Row],[Month]]&lt;='Analysis 1'!$D$10),TRUE,FALSE)</f>
        <v>0</v>
      </c>
      <c r="J307" s="15"/>
    </row>
    <row r="308" spans="1:10" x14ac:dyDescent="0.25">
      <c r="A308" t="s">
        <v>114</v>
      </c>
      <c r="B308" s="1">
        <v>43925</v>
      </c>
      <c r="C308" t="s">
        <v>22</v>
      </c>
      <c r="D308" t="s">
        <v>18</v>
      </c>
      <c r="E308">
        <v>22</v>
      </c>
      <c r="F308">
        <v>15</v>
      </c>
      <c r="G308" s="2" t="s">
        <v>23</v>
      </c>
      <c r="H308">
        <v>1</v>
      </c>
      <c r="I308" t="b">
        <f>IF(AND(DataTable[[#This Row],[Month]]&gt;='Analysis 1'!$C$10,DataTable[[#This Row],[Month]]&lt;='Analysis 1'!$D$10),TRUE,FALSE)</f>
        <v>0</v>
      </c>
      <c r="J308" s="15"/>
    </row>
    <row r="309" spans="1:10" x14ac:dyDescent="0.25">
      <c r="A309" t="s">
        <v>115</v>
      </c>
      <c r="B309" s="1">
        <v>43926</v>
      </c>
      <c r="C309" t="s">
        <v>10</v>
      </c>
      <c r="D309" t="s">
        <v>11</v>
      </c>
      <c r="E309">
        <v>21</v>
      </c>
      <c r="F309">
        <v>18</v>
      </c>
      <c r="G309" s="2" t="s">
        <v>12</v>
      </c>
      <c r="H309">
        <v>1</v>
      </c>
      <c r="I309" t="b">
        <f>IF(AND(DataTable[[#This Row],[Month]]&gt;='Analysis 1'!$C$10,DataTable[[#This Row],[Month]]&lt;='Analysis 1'!$D$10),TRUE,FALSE)</f>
        <v>0</v>
      </c>
      <c r="J309" s="15"/>
    </row>
    <row r="310" spans="1:10" x14ac:dyDescent="0.25">
      <c r="A310" t="s">
        <v>116</v>
      </c>
      <c r="B310" s="1">
        <v>43927</v>
      </c>
      <c r="C310" t="s">
        <v>14</v>
      </c>
      <c r="D310" t="s">
        <v>15</v>
      </c>
      <c r="F310">
        <v>10</v>
      </c>
      <c r="G310" s="2" t="s">
        <v>26</v>
      </c>
      <c r="I310" t="b">
        <f>IF(AND(DataTable[[#This Row],[Month]]&gt;='Analysis 1'!$C$10,DataTable[[#This Row],[Month]]&lt;='Analysis 1'!$D$10),TRUE,FALSE)</f>
        <v>0</v>
      </c>
      <c r="J310" s="15"/>
    </row>
    <row r="311" spans="1:10" x14ac:dyDescent="0.25">
      <c r="A311" t="s">
        <v>117</v>
      </c>
      <c r="B311" s="1">
        <v>43928</v>
      </c>
      <c r="C311" t="s">
        <v>17</v>
      </c>
      <c r="D311" t="s">
        <v>18</v>
      </c>
      <c r="F311">
        <v>39</v>
      </c>
      <c r="G311" s="2" t="s">
        <v>26</v>
      </c>
      <c r="I311" t="b">
        <f>IF(AND(DataTable[[#This Row],[Month]]&gt;='Analysis 1'!$C$10,DataTable[[#This Row],[Month]]&lt;='Analysis 1'!$D$10),TRUE,FALSE)</f>
        <v>0</v>
      </c>
      <c r="J311" s="15"/>
    </row>
    <row r="312" spans="1:10" x14ac:dyDescent="0.25">
      <c r="A312" t="s">
        <v>118</v>
      </c>
      <c r="B312" s="1">
        <v>43929</v>
      </c>
      <c r="C312" t="s">
        <v>20</v>
      </c>
      <c r="D312" t="s">
        <v>15</v>
      </c>
      <c r="E312">
        <v>44</v>
      </c>
      <c r="F312">
        <v>4</v>
      </c>
      <c r="G312" s="2" t="s">
        <v>12</v>
      </c>
      <c r="H312">
        <v>1</v>
      </c>
      <c r="I312" t="b">
        <f>IF(AND(DataTable[[#This Row],[Month]]&gt;='Analysis 1'!$C$10,DataTable[[#This Row],[Month]]&lt;='Analysis 1'!$D$10),TRUE,FALSE)</f>
        <v>0</v>
      </c>
      <c r="J312" s="15"/>
    </row>
    <row r="313" spans="1:10" x14ac:dyDescent="0.25">
      <c r="A313" t="s">
        <v>119</v>
      </c>
      <c r="B313" s="1">
        <v>43930</v>
      </c>
      <c r="C313" t="s">
        <v>22</v>
      </c>
      <c r="D313" t="s">
        <v>18</v>
      </c>
      <c r="E313">
        <v>43</v>
      </c>
      <c r="F313">
        <v>5</v>
      </c>
      <c r="G313" s="2" t="s">
        <v>12</v>
      </c>
      <c r="H313">
        <v>1</v>
      </c>
      <c r="I313" t="b">
        <f>IF(AND(DataTable[[#This Row],[Month]]&gt;='Analysis 1'!$C$10,DataTable[[#This Row],[Month]]&lt;='Analysis 1'!$D$10),TRUE,FALSE)</f>
        <v>0</v>
      </c>
      <c r="J313" s="15"/>
    </row>
    <row r="314" spans="1:10" x14ac:dyDescent="0.25">
      <c r="A314" t="s">
        <v>120</v>
      </c>
      <c r="B314" s="1">
        <v>43931</v>
      </c>
      <c r="C314" t="s">
        <v>10</v>
      </c>
      <c r="D314" t="s">
        <v>11</v>
      </c>
      <c r="E314">
        <v>62</v>
      </c>
      <c r="F314">
        <v>0</v>
      </c>
      <c r="G314" s="2" t="s">
        <v>12</v>
      </c>
      <c r="H314">
        <v>1</v>
      </c>
      <c r="I314" t="b">
        <f>IF(AND(DataTable[[#This Row],[Month]]&gt;='Analysis 1'!$C$10,DataTable[[#This Row],[Month]]&lt;='Analysis 1'!$D$10),TRUE,FALSE)</f>
        <v>0</v>
      </c>
      <c r="J314" s="15"/>
    </row>
    <row r="315" spans="1:10" x14ac:dyDescent="0.25">
      <c r="A315" t="s">
        <v>121</v>
      </c>
      <c r="B315" s="1">
        <v>43932</v>
      </c>
      <c r="C315" t="s">
        <v>14</v>
      </c>
      <c r="D315" t="s">
        <v>15</v>
      </c>
      <c r="E315">
        <v>49</v>
      </c>
      <c r="F315">
        <v>50</v>
      </c>
      <c r="G315" s="2" t="s">
        <v>12</v>
      </c>
      <c r="H315">
        <v>0</v>
      </c>
      <c r="I315" t="b">
        <f>IF(AND(DataTable[[#This Row],[Month]]&gt;='Analysis 1'!$C$10,DataTable[[#This Row],[Month]]&lt;='Analysis 1'!$D$10),TRUE,FALSE)</f>
        <v>0</v>
      </c>
      <c r="J315" s="15"/>
    </row>
    <row r="316" spans="1:10" x14ac:dyDescent="0.25">
      <c r="A316" t="s">
        <v>122</v>
      </c>
      <c r="B316" s="1">
        <v>43933</v>
      </c>
      <c r="C316" t="s">
        <v>17</v>
      </c>
      <c r="D316" t="s">
        <v>18</v>
      </c>
      <c r="E316">
        <v>29</v>
      </c>
      <c r="F316">
        <v>4</v>
      </c>
      <c r="G316" s="2" t="s">
        <v>12</v>
      </c>
      <c r="H316">
        <v>0</v>
      </c>
      <c r="I316" t="b">
        <f>IF(AND(DataTable[[#This Row],[Month]]&gt;='Analysis 1'!$C$10,DataTable[[#This Row],[Month]]&lt;='Analysis 1'!$D$10),TRUE,FALSE)</f>
        <v>0</v>
      </c>
      <c r="J316" s="15"/>
    </row>
    <row r="317" spans="1:10" x14ac:dyDescent="0.25">
      <c r="A317" t="s">
        <v>123</v>
      </c>
      <c r="B317" s="1">
        <v>43934</v>
      </c>
      <c r="C317" t="s">
        <v>20</v>
      </c>
      <c r="D317" t="s">
        <v>15</v>
      </c>
      <c r="E317">
        <v>29</v>
      </c>
      <c r="F317">
        <v>2</v>
      </c>
      <c r="G317" s="2" t="s">
        <v>12</v>
      </c>
      <c r="H317">
        <v>1</v>
      </c>
      <c r="I317" t="b">
        <f>IF(AND(DataTable[[#This Row],[Month]]&gt;='Analysis 1'!$C$10,DataTable[[#This Row],[Month]]&lt;='Analysis 1'!$D$10),TRUE,FALSE)</f>
        <v>0</v>
      </c>
      <c r="J317" s="15"/>
    </row>
    <row r="318" spans="1:10" x14ac:dyDescent="0.25">
      <c r="A318" t="s">
        <v>124</v>
      </c>
      <c r="B318" s="1">
        <v>43935</v>
      </c>
      <c r="C318" t="s">
        <v>22</v>
      </c>
      <c r="D318" t="s">
        <v>18</v>
      </c>
      <c r="F318">
        <v>70</v>
      </c>
      <c r="G318" s="2" t="s">
        <v>26</v>
      </c>
      <c r="I318" t="b">
        <f>IF(AND(DataTable[[#This Row],[Month]]&gt;='Analysis 1'!$C$10,DataTable[[#This Row],[Month]]&lt;='Analysis 1'!$D$10),TRUE,FALSE)</f>
        <v>0</v>
      </c>
      <c r="J318" s="15"/>
    </row>
    <row r="319" spans="1:10" x14ac:dyDescent="0.25">
      <c r="A319" t="s">
        <v>125</v>
      </c>
      <c r="B319" s="1">
        <v>43936</v>
      </c>
      <c r="C319" t="s">
        <v>10</v>
      </c>
      <c r="D319" t="s">
        <v>11</v>
      </c>
      <c r="F319">
        <v>50</v>
      </c>
      <c r="G319" s="2" t="s">
        <v>26</v>
      </c>
      <c r="I319" t="b">
        <f>IF(AND(DataTable[[#This Row],[Month]]&gt;='Analysis 1'!$C$10,DataTable[[#This Row],[Month]]&lt;='Analysis 1'!$D$10),TRUE,FALSE)</f>
        <v>0</v>
      </c>
      <c r="J319" s="15"/>
    </row>
    <row r="320" spans="1:10" x14ac:dyDescent="0.25">
      <c r="A320" t="s">
        <v>9</v>
      </c>
      <c r="B320" s="1">
        <v>43831</v>
      </c>
      <c r="C320" t="s">
        <v>10</v>
      </c>
      <c r="D320" t="s">
        <v>11</v>
      </c>
      <c r="E320">
        <v>17</v>
      </c>
      <c r="F320">
        <v>12</v>
      </c>
      <c r="G320" s="2" t="s">
        <v>12</v>
      </c>
      <c r="H320">
        <v>1</v>
      </c>
      <c r="I320" t="b">
        <f>IF(AND(DataTable[[#This Row],[Month]]&gt;='Analysis 1'!$C$10,DataTable[[#This Row],[Month]]&lt;='Analysis 1'!$D$10),TRUE,FALSE)</f>
        <v>0</v>
      </c>
      <c r="J320" s="15"/>
    </row>
    <row r="321" spans="1:10" x14ac:dyDescent="0.25">
      <c r="A321" t="s">
        <v>13</v>
      </c>
      <c r="B321" s="1">
        <v>43832</v>
      </c>
      <c r="C321" t="s">
        <v>14</v>
      </c>
      <c r="D321" t="s">
        <v>15</v>
      </c>
      <c r="E321">
        <v>14</v>
      </c>
      <c r="F321">
        <v>1</v>
      </c>
      <c r="G321" s="2" t="s">
        <v>12</v>
      </c>
      <c r="H321">
        <v>0</v>
      </c>
      <c r="I321" t="b">
        <f>IF(AND(DataTable[[#This Row],[Month]]&gt;='Analysis 1'!$C$10,DataTable[[#This Row],[Month]]&lt;='Analysis 1'!$D$10),TRUE,FALSE)</f>
        <v>0</v>
      </c>
      <c r="J321" s="15"/>
    </row>
    <row r="322" spans="1:10" x14ac:dyDescent="0.25">
      <c r="A322" t="s">
        <v>16</v>
      </c>
      <c r="B322" s="1">
        <v>43833</v>
      </c>
      <c r="C322" t="s">
        <v>17</v>
      </c>
      <c r="D322" t="s">
        <v>18</v>
      </c>
      <c r="E322">
        <v>22</v>
      </c>
      <c r="F322">
        <v>2</v>
      </c>
      <c r="G322" s="2" t="s">
        <v>12</v>
      </c>
      <c r="H322">
        <v>1</v>
      </c>
      <c r="I322" t="b">
        <f>IF(AND(DataTable[[#This Row],[Month]]&gt;='Analysis 1'!$C$10,DataTable[[#This Row],[Month]]&lt;='Analysis 1'!$D$10),TRUE,FALSE)</f>
        <v>0</v>
      </c>
      <c r="J322" s="15"/>
    </row>
    <row r="323" spans="1:10" x14ac:dyDescent="0.25">
      <c r="A323" t="s">
        <v>19</v>
      </c>
      <c r="B323" s="1">
        <v>43834</v>
      </c>
      <c r="C323" t="s">
        <v>20</v>
      </c>
      <c r="D323" t="s">
        <v>15</v>
      </c>
      <c r="E323">
        <v>24</v>
      </c>
      <c r="F323">
        <v>3</v>
      </c>
      <c r="G323" s="2" t="s">
        <v>12</v>
      </c>
      <c r="H323">
        <v>1</v>
      </c>
      <c r="I323" t="b">
        <f>IF(AND(DataTable[[#This Row],[Month]]&gt;='Analysis 1'!$C$10,DataTable[[#This Row],[Month]]&lt;='Analysis 1'!$D$10),TRUE,FALSE)</f>
        <v>0</v>
      </c>
      <c r="J323" s="15"/>
    </row>
    <row r="324" spans="1:10" x14ac:dyDescent="0.25">
      <c r="A324" t="s">
        <v>21</v>
      </c>
      <c r="B324" s="1">
        <v>43835</v>
      </c>
      <c r="C324" t="s">
        <v>22</v>
      </c>
      <c r="D324" t="s">
        <v>18</v>
      </c>
      <c r="E324">
        <v>14</v>
      </c>
      <c r="G324" s="2" t="s">
        <v>23</v>
      </c>
      <c r="H324">
        <v>1</v>
      </c>
      <c r="I324" t="b">
        <f>IF(AND(DataTable[[#This Row],[Month]]&gt;='Analysis 1'!$C$10,DataTable[[#This Row],[Month]]&lt;='Analysis 1'!$D$10),TRUE,FALSE)</f>
        <v>0</v>
      </c>
      <c r="J324" s="15"/>
    </row>
    <row r="325" spans="1:10" x14ac:dyDescent="0.25">
      <c r="A325" t="s">
        <v>24</v>
      </c>
      <c r="B325" s="1">
        <v>43836</v>
      </c>
      <c r="C325" t="s">
        <v>10</v>
      </c>
      <c r="D325" t="s">
        <v>11</v>
      </c>
      <c r="E325">
        <v>12</v>
      </c>
      <c r="F325">
        <v>4</v>
      </c>
      <c r="G325" s="2" t="s">
        <v>12</v>
      </c>
      <c r="H325">
        <v>1</v>
      </c>
      <c r="I325" t="b">
        <f>IF(AND(DataTable[[#This Row],[Month]]&gt;='Analysis 1'!$C$10,DataTable[[#This Row],[Month]]&lt;='Analysis 1'!$D$10),TRUE,FALSE)</f>
        <v>0</v>
      </c>
      <c r="J325" s="15"/>
    </row>
    <row r="326" spans="1:10" x14ac:dyDescent="0.25">
      <c r="A326" t="s">
        <v>25</v>
      </c>
      <c r="B326" s="1">
        <v>43837</v>
      </c>
      <c r="C326" t="s">
        <v>14</v>
      </c>
      <c r="D326" t="s">
        <v>15</v>
      </c>
      <c r="F326">
        <v>10</v>
      </c>
      <c r="G326" s="2" t="s">
        <v>26</v>
      </c>
      <c r="I326" t="b">
        <f>IF(AND(DataTable[[#This Row],[Month]]&gt;='Analysis 1'!$C$10,DataTable[[#This Row],[Month]]&lt;='Analysis 1'!$D$10),TRUE,FALSE)</f>
        <v>0</v>
      </c>
      <c r="J326" s="15"/>
    </row>
    <row r="327" spans="1:10" x14ac:dyDescent="0.25">
      <c r="A327" t="s">
        <v>27</v>
      </c>
      <c r="B327" s="1">
        <v>43838</v>
      </c>
      <c r="C327" t="s">
        <v>17</v>
      </c>
      <c r="D327" t="s">
        <v>18</v>
      </c>
      <c r="F327">
        <v>9</v>
      </c>
      <c r="G327" s="2" t="s">
        <v>26</v>
      </c>
      <c r="I327" t="b">
        <f>IF(AND(DataTable[[#This Row],[Month]]&gt;='Analysis 1'!$C$10,DataTable[[#This Row],[Month]]&lt;='Analysis 1'!$D$10),TRUE,FALSE)</f>
        <v>0</v>
      </c>
      <c r="J327" s="15"/>
    </row>
    <row r="328" spans="1:10" x14ac:dyDescent="0.25">
      <c r="A328" t="s">
        <v>28</v>
      </c>
      <c r="B328" s="1">
        <v>43839</v>
      </c>
      <c r="C328" t="s">
        <v>20</v>
      </c>
      <c r="D328" t="s">
        <v>15</v>
      </c>
      <c r="E328">
        <v>19</v>
      </c>
      <c r="F328">
        <v>2</v>
      </c>
      <c r="G328" s="2" t="s">
        <v>12</v>
      </c>
      <c r="H328">
        <v>1</v>
      </c>
      <c r="I328" t="b">
        <f>IF(AND(DataTable[[#This Row],[Month]]&gt;='Analysis 1'!$C$10,DataTable[[#This Row],[Month]]&lt;='Analysis 1'!$D$10),TRUE,FALSE)</f>
        <v>0</v>
      </c>
      <c r="J328" s="15"/>
    </row>
    <row r="329" spans="1:10" x14ac:dyDescent="0.25">
      <c r="A329" t="s">
        <v>29</v>
      </c>
      <c r="B329" s="1">
        <v>43840</v>
      </c>
      <c r="C329" t="s">
        <v>22</v>
      </c>
      <c r="D329" t="s">
        <v>18</v>
      </c>
      <c r="E329">
        <v>15</v>
      </c>
      <c r="F329">
        <v>13</v>
      </c>
      <c r="G329" s="2" t="s">
        <v>12</v>
      </c>
      <c r="H329">
        <v>1</v>
      </c>
      <c r="I329" t="b">
        <f>IF(AND(DataTable[[#This Row],[Month]]&gt;='Analysis 1'!$C$10,DataTable[[#This Row],[Month]]&lt;='Analysis 1'!$D$10),TRUE,FALSE)</f>
        <v>0</v>
      </c>
      <c r="J329" s="15"/>
    </row>
    <row r="330" spans="1:10" x14ac:dyDescent="0.25">
      <c r="A330" t="s">
        <v>30</v>
      </c>
      <c r="B330" s="1">
        <v>43841</v>
      </c>
      <c r="C330" t="s">
        <v>10</v>
      </c>
      <c r="D330" t="s">
        <v>11</v>
      </c>
      <c r="E330">
        <v>21</v>
      </c>
      <c r="F330">
        <v>15</v>
      </c>
      <c r="G330" s="2" t="s">
        <v>12</v>
      </c>
      <c r="H330">
        <v>1</v>
      </c>
      <c r="I330" t="b">
        <f>IF(AND(DataTable[[#This Row],[Month]]&gt;='Analysis 1'!$C$10,DataTable[[#This Row],[Month]]&lt;='Analysis 1'!$D$10),TRUE,FALSE)</f>
        <v>0</v>
      </c>
      <c r="J330" s="15"/>
    </row>
    <row r="331" spans="1:10" x14ac:dyDescent="0.25">
      <c r="A331" t="s">
        <v>31</v>
      </c>
      <c r="B331" s="1">
        <v>43842</v>
      </c>
      <c r="C331" t="s">
        <v>14</v>
      </c>
      <c r="D331" t="s">
        <v>15</v>
      </c>
      <c r="E331">
        <v>20</v>
      </c>
      <c r="F331">
        <v>18</v>
      </c>
      <c r="G331" s="2" t="s">
        <v>12</v>
      </c>
      <c r="H331">
        <v>1</v>
      </c>
      <c r="I331" t="b">
        <f>IF(AND(DataTable[[#This Row],[Month]]&gt;='Analysis 1'!$C$10,DataTable[[#This Row],[Month]]&lt;='Analysis 1'!$D$10),TRUE,FALSE)</f>
        <v>0</v>
      </c>
      <c r="J331" s="15"/>
    </row>
    <row r="332" spans="1:10" x14ac:dyDescent="0.25">
      <c r="A332" t="s">
        <v>32</v>
      </c>
      <c r="B332" s="1">
        <v>43843</v>
      </c>
      <c r="C332" t="s">
        <v>17</v>
      </c>
      <c r="D332" t="s">
        <v>18</v>
      </c>
      <c r="E332">
        <v>28</v>
      </c>
      <c r="F332">
        <v>10</v>
      </c>
      <c r="G332" s="2" t="s">
        <v>12</v>
      </c>
      <c r="H332">
        <v>1</v>
      </c>
      <c r="I332" t="b">
        <f>IF(AND(DataTable[[#This Row],[Month]]&gt;='Analysis 1'!$C$10,DataTable[[#This Row],[Month]]&lt;='Analysis 1'!$D$10),TRUE,FALSE)</f>
        <v>0</v>
      </c>
      <c r="J332" s="15"/>
    </row>
    <row r="333" spans="1:10" x14ac:dyDescent="0.25">
      <c r="A333" t="s">
        <v>33</v>
      </c>
      <c r="B333" s="1">
        <v>43844</v>
      </c>
      <c r="C333" t="s">
        <v>20</v>
      </c>
      <c r="D333" t="s">
        <v>15</v>
      </c>
      <c r="E333">
        <v>18</v>
      </c>
      <c r="F333">
        <v>39</v>
      </c>
      <c r="G333" s="2" t="s">
        <v>12</v>
      </c>
      <c r="H333">
        <v>1</v>
      </c>
      <c r="I333" t="b">
        <f>IF(AND(DataTable[[#This Row],[Month]]&gt;='Analysis 1'!$C$10,DataTable[[#This Row],[Month]]&lt;='Analysis 1'!$D$10),TRUE,FALSE)</f>
        <v>0</v>
      </c>
      <c r="J333" s="15"/>
    </row>
    <row r="334" spans="1:10" x14ac:dyDescent="0.25">
      <c r="A334" t="s">
        <v>34</v>
      </c>
      <c r="B334" s="1">
        <v>43845</v>
      </c>
      <c r="C334" t="s">
        <v>22</v>
      </c>
      <c r="D334" t="s">
        <v>18</v>
      </c>
      <c r="F334">
        <v>4</v>
      </c>
      <c r="G334" s="2" t="s">
        <v>26</v>
      </c>
      <c r="I334" t="b">
        <f>IF(AND(DataTable[[#This Row],[Month]]&gt;='Analysis 1'!$C$10,DataTable[[#This Row],[Month]]&lt;='Analysis 1'!$D$10),TRUE,FALSE)</f>
        <v>0</v>
      </c>
      <c r="J334" s="15"/>
    </row>
    <row r="335" spans="1:10" x14ac:dyDescent="0.25">
      <c r="A335" t="s">
        <v>35</v>
      </c>
      <c r="B335" s="1">
        <v>43846</v>
      </c>
      <c r="C335" t="s">
        <v>10</v>
      </c>
      <c r="D335" t="s">
        <v>11</v>
      </c>
      <c r="F335">
        <v>5</v>
      </c>
      <c r="G335" s="2" t="s">
        <v>26</v>
      </c>
      <c r="I335" t="b">
        <f>IF(AND(DataTable[[#This Row],[Month]]&gt;='Analysis 1'!$C$10,DataTable[[#This Row],[Month]]&lt;='Analysis 1'!$D$10),TRUE,FALSE)</f>
        <v>0</v>
      </c>
      <c r="J335" s="15"/>
    </row>
    <row r="336" spans="1:10" x14ac:dyDescent="0.25">
      <c r="A336" t="s">
        <v>36</v>
      </c>
      <c r="B336" s="1">
        <v>43847</v>
      </c>
      <c r="C336" t="s">
        <v>14</v>
      </c>
      <c r="D336" t="s">
        <v>15</v>
      </c>
      <c r="F336">
        <v>0</v>
      </c>
      <c r="G336" s="2" t="s">
        <v>26</v>
      </c>
      <c r="I336" t="b">
        <f>IF(AND(DataTable[[#This Row],[Month]]&gt;='Analysis 1'!$C$10,DataTable[[#This Row],[Month]]&lt;='Analysis 1'!$D$10),TRUE,FALSE)</f>
        <v>0</v>
      </c>
      <c r="J336" s="15"/>
    </row>
    <row r="337" spans="1:10" x14ac:dyDescent="0.25">
      <c r="A337" t="s">
        <v>37</v>
      </c>
      <c r="B337" s="1">
        <v>43848</v>
      </c>
      <c r="C337" t="s">
        <v>17</v>
      </c>
      <c r="D337" t="s">
        <v>18</v>
      </c>
      <c r="E337">
        <v>12</v>
      </c>
      <c r="F337">
        <v>50</v>
      </c>
      <c r="G337" s="2" t="s">
        <v>12</v>
      </c>
      <c r="H337">
        <v>1</v>
      </c>
      <c r="I337" t="b">
        <f>IF(AND(DataTable[[#This Row],[Month]]&gt;='Analysis 1'!$C$10,DataTable[[#This Row],[Month]]&lt;='Analysis 1'!$D$10),TRUE,FALSE)</f>
        <v>0</v>
      </c>
      <c r="J337" s="15"/>
    </row>
    <row r="338" spans="1:10" x14ac:dyDescent="0.25">
      <c r="A338" t="s">
        <v>38</v>
      </c>
      <c r="B338" s="1">
        <v>43849</v>
      </c>
      <c r="C338" t="s">
        <v>20</v>
      </c>
      <c r="D338" t="s">
        <v>15</v>
      </c>
      <c r="E338">
        <v>11</v>
      </c>
      <c r="F338">
        <v>4</v>
      </c>
      <c r="G338" s="2" t="s">
        <v>12</v>
      </c>
      <c r="H338">
        <v>1</v>
      </c>
      <c r="I338" t="b">
        <f>IF(AND(DataTable[[#This Row],[Month]]&gt;='Analysis 1'!$C$10,DataTable[[#This Row],[Month]]&lt;='Analysis 1'!$D$10),TRUE,FALSE)</f>
        <v>0</v>
      </c>
      <c r="J338" s="15"/>
    </row>
    <row r="339" spans="1:10" x14ac:dyDescent="0.25">
      <c r="A339" t="s">
        <v>39</v>
      </c>
      <c r="B339" s="1">
        <v>43850</v>
      </c>
      <c r="C339" t="s">
        <v>22</v>
      </c>
      <c r="D339" t="s">
        <v>18</v>
      </c>
      <c r="E339">
        <v>11</v>
      </c>
      <c r="F339">
        <v>2</v>
      </c>
      <c r="G339" s="2" t="s">
        <v>12</v>
      </c>
      <c r="H339">
        <v>1</v>
      </c>
      <c r="I339" t="b">
        <f>IF(AND(DataTable[[#This Row],[Month]]&gt;='Analysis 1'!$C$10,DataTable[[#This Row],[Month]]&lt;='Analysis 1'!$D$10),TRUE,FALSE)</f>
        <v>0</v>
      </c>
      <c r="J339" s="15"/>
    </row>
    <row r="340" spans="1:10" x14ac:dyDescent="0.25">
      <c r="A340" t="s">
        <v>40</v>
      </c>
      <c r="B340" s="1">
        <v>43851</v>
      </c>
      <c r="C340" t="s">
        <v>10</v>
      </c>
      <c r="D340" t="s">
        <v>11</v>
      </c>
      <c r="E340">
        <v>10</v>
      </c>
      <c r="F340">
        <v>70</v>
      </c>
      <c r="G340" s="2" t="s">
        <v>12</v>
      </c>
      <c r="H340">
        <v>0</v>
      </c>
      <c r="I340" t="b">
        <f>IF(AND(DataTable[[#This Row],[Month]]&gt;='Analysis 1'!$C$10,DataTable[[#This Row],[Month]]&lt;='Analysis 1'!$D$10),TRUE,FALSE)</f>
        <v>0</v>
      </c>
      <c r="J340" s="15"/>
    </row>
    <row r="341" spans="1:10" x14ac:dyDescent="0.25">
      <c r="A341" t="s">
        <v>41</v>
      </c>
      <c r="B341" s="1">
        <v>43852</v>
      </c>
      <c r="C341" t="s">
        <v>14</v>
      </c>
      <c r="D341" t="s">
        <v>15</v>
      </c>
      <c r="E341">
        <v>16</v>
      </c>
      <c r="F341">
        <v>50</v>
      </c>
      <c r="G341" s="2" t="s">
        <v>12</v>
      </c>
      <c r="H341">
        <v>0</v>
      </c>
      <c r="I341" t="b">
        <f>IF(AND(DataTable[[#This Row],[Month]]&gt;='Analysis 1'!$C$10,DataTable[[#This Row],[Month]]&lt;='Analysis 1'!$D$10),TRUE,FALSE)</f>
        <v>0</v>
      </c>
      <c r="J341" s="15"/>
    </row>
    <row r="342" spans="1:10" x14ac:dyDescent="0.25">
      <c r="A342" t="s">
        <v>42</v>
      </c>
      <c r="B342" s="1">
        <v>43853</v>
      </c>
      <c r="C342" t="s">
        <v>17</v>
      </c>
      <c r="D342" t="s">
        <v>18</v>
      </c>
      <c r="E342">
        <v>29</v>
      </c>
      <c r="F342">
        <v>12</v>
      </c>
      <c r="G342" s="2" t="s">
        <v>23</v>
      </c>
      <c r="H342">
        <v>0</v>
      </c>
      <c r="I342" t="b">
        <f>IF(AND(DataTable[[#This Row],[Month]]&gt;='Analysis 1'!$C$10,DataTable[[#This Row],[Month]]&lt;='Analysis 1'!$D$10),TRUE,FALSE)</f>
        <v>0</v>
      </c>
      <c r="J342" s="15"/>
    </row>
    <row r="343" spans="1:10" x14ac:dyDescent="0.25">
      <c r="A343" t="s">
        <v>43</v>
      </c>
      <c r="B343" s="1">
        <v>43854</v>
      </c>
      <c r="C343" t="s">
        <v>20</v>
      </c>
      <c r="D343" t="s">
        <v>15</v>
      </c>
      <c r="E343">
        <v>31</v>
      </c>
      <c r="F343">
        <v>1</v>
      </c>
      <c r="G343" s="2" t="s">
        <v>12</v>
      </c>
      <c r="H343">
        <v>1</v>
      </c>
      <c r="I343" t="b">
        <f>IF(AND(DataTable[[#This Row],[Month]]&gt;='Analysis 1'!$C$10,DataTable[[#This Row],[Month]]&lt;='Analysis 1'!$D$10),TRUE,FALSE)</f>
        <v>0</v>
      </c>
      <c r="J343" s="15"/>
    </row>
    <row r="344" spans="1:10" x14ac:dyDescent="0.25">
      <c r="A344" t="s">
        <v>44</v>
      </c>
      <c r="B344" s="1">
        <v>43855</v>
      </c>
      <c r="C344" t="s">
        <v>22</v>
      </c>
      <c r="D344" t="s">
        <v>18</v>
      </c>
      <c r="F344">
        <v>2</v>
      </c>
      <c r="G344" s="2" t="s">
        <v>26</v>
      </c>
      <c r="I344" t="b">
        <f>IF(AND(DataTable[[#This Row],[Month]]&gt;='Analysis 1'!$C$10,DataTable[[#This Row],[Month]]&lt;='Analysis 1'!$D$10),TRUE,FALSE)</f>
        <v>0</v>
      </c>
      <c r="J344" s="15"/>
    </row>
    <row r="345" spans="1:10" x14ac:dyDescent="0.25">
      <c r="A345" t="s">
        <v>45</v>
      </c>
      <c r="B345" s="1">
        <v>43856</v>
      </c>
      <c r="C345" t="s">
        <v>10</v>
      </c>
      <c r="D345" t="s">
        <v>11</v>
      </c>
      <c r="F345">
        <v>3</v>
      </c>
      <c r="G345" s="2" t="s">
        <v>26</v>
      </c>
      <c r="I345" t="b">
        <f>IF(AND(DataTable[[#This Row],[Month]]&gt;='Analysis 1'!$C$10,DataTable[[#This Row],[Month]]&lt;='Analysis 1'!$D$10),TRUE,FALSE)</f>
        <v>0</v>
      </c>
      <c r="J345" s="15"/>
    </row>
    <row r="346" spans="1:10" x14ac:dyDescent="0.25">
      <c r="A346" t="s">
        <v>46</v>
      </c>
      <c r="B346" s="1">
        <v>43857</v>
      </c>
      <c r="C346" t="s">
        <v>14</v>
      </c>
      <c r="D346" t="s">
        <v>15</v>
      </c>
      <c r="E346">
        <v>13</v>
      </c>
      <c r="G346" s="2" t="s">
        <v>12</v>
      </c>
      <c r="H346">
        <v>1</v>
      </c>
      <c r="I346" t="b">
        <f>IF(AND(DataTable[[#This Row],[Month]]&gt;='Analysis 1'!$C$10,DataTable[[#This Row],[Month]]&lt;='Analysis 1'!$D$10),TRUE,FALSE)</f>
        <v>0</v>
      </c>
      <c r="J346" s="15"/>
    </row>
    <row r="347" spans="1:10" x14ac:dyDescent="0.25">
      <c r="A347" t="s">
        <v>47</v>
      </c>
      <c r="B347" s="1">
        <v>43858</v>
      </c>
      <c r="C347" t="s">
        <v>17</v>
      </c>
      <c r="D347" t="s">
        <v>18</v>
      </c>
      <c r="E347">
        <v>28</v>
      </c>
      <c r="F347">
        <v>4</v>
      </c>
      <c r="G347" s="2" t="s">
        <v>12</v>
      </c>
      <c r="H347">
        <v>1</v>
      </c>
      <c r="I347" t="b">
        <f>IF(AND(DataTable[[#This Row],[Month]]&gt;='Analysis 1'!$C$10,DataTable[[#This Row],[Month]]&lt;='Analysis 1'!$D$10),TRUE,FALSE)</f>
        <v>0</v>
      </c>
      <c r="J347" s="15"/>
    </row>
    <row r="348" spans="1:10" x14ac:dyDescent="0.25">
      <c r="A348" t="s">
        <v>48</v>
      </c>
      <c r="B348" s="1">
        <v>43859</v>
      </c>
      <c r="C348" t="s">
        <v>20</v>
      </c>
      <c r="D348" t="s">
        <v>15</v>
      </c>
      <c r="E348">
        <v>32</v>
      </c>
      <c r="F348">
        <v>10</v>
      </c>
      <c r="G348" s="2" t="s">
        <v>12</v>
      </c>
      <c r="H348">
        <v>1</v>
      </c>
      <c r="I348" t="b">
        <f>IF(AND(DataTable[[#This Row],[Month]]&gt;='Analysis 1'!$C$10,DataTable[[#This Row],[Month]]&lt;='Analysis 1'!$D$10),TRUE,FALSE)</f>
        <v>0</v>
      </c>
      <c r="J348" s="15"/>
    </row>
    <row r="349" spans="1:10" x14ac:dyDescent="0.25">
      <c r="A349" t="s">
        <v>49</v>
      </c>
      <c r="B349" s="1">
        <v>43860</v>
      </c>
      <c r="C349" t="s">
        <v>22</v>
      </c>
      <c r="D349" t="s">
        <v>18</v>
      </c>
      <c r="E349">
        <v>16</v>
      </c>
      <c r="F349">
        <v>9</v>
      </c>
      <c r="G349" s="2" t="s">
        <v>12</v>
      </c>
      <c r="H349">
        <v>1</v>
      </c>
      <c r="I349" t="b">
        <f>IF(AND(DataTable[[#This Row],[Month]]&gt;='Analysis 1'!$C$10,DataTable[[#This Row],[Month]]&lt;='Analysis 1'!$D$10),TRUE,FALSE)</f>
        <v>0</v>
      </c>
      <c r="J349" s="15"/>
    </row>
    <row r="350" spans="1:10" x14ac:dyDescent="0.25">
      <c r="A350" t="s">
        <v>50</v>
      </c>
      <c r="B350" s="1">
        <v>43861</v>
      </c>
      <c r="C350" t="s">
        <v>10</v>
      </c>
      <c r="D350" t="s">
        <v>11</v>
      </c>
      <c r="E350">
        <v>14</v>
      </c>
      <c r="F350">
        <v>2</v>
      </c>
      <c r="G350" s="2" t="s">
        <v>12</v>
      </c>
      <c r="H350">
        <v>1</v>
      </c>
      <c r="I350" t="b">
        <f>IF(AND(DataTable[[#This Row],[Month]]&gt;='Analysis 1'!$C$10,DataTable[[#This Row],[Month]]&lt;='Analysis 1'!$D$10),TRUE,FALSE)</f>
        <v>0</v>
      </c>
      <c r="J350" s="15"/>
    </row>
    <row r="351" spans="1:10" x14ac:dyDescent="0.25">
      <c r="A351" t="s">
        <v>51</v>
      </c>
      <c r="B351" s="1">
        <v>43862</v>
      </c>
      <c r="C351" t="s">
        <v>14</v>
      </c>
      <c r="D351" t="s">
        <v>15</v>
      </c>
      <c r="E351">
        <v>11</v>
      </c>
      <c r="F351">
        <v>13</v>
      </c>
      <c r="G351" s="2" t="s">
        <v>12</v>
      </c>
      <c r="H351">
        <v>1</v>
      </c>
      <c r="I351" t="b">
        <f>IF(AND(DataTable[[#This Row],[Month]]&gt;='Analysis 1'!$C$10,DataTable[[#This Row],[Month]]&lt;='Analysis 1'!$D$10),TRUE,FALSE)</f>
        <v>1</v>
      </c>
      <c r="J351" s="15"/>
    </row>
    <row r="352" spans="1:10" x14ac:dyDescent="0.25">
      <c r="A352" t="s">
        <v>52</v>
      </c>
      <c r="B352" s="1">
        <v>43863</v>
      </c>
      <c r="C352" t="s">
        <v>17</v>
      </c>
      <c r="D352" t="s">
        <v>18</v>
      </c>
      <c r="F352">
        <v>15</v>
      </c>
      <c r="G352" s="2" t="s">
        <v>26</v>
      </c>
      <c r="I352" t="b">
        <f>IF(AND(DataTable[[#This Row],[Month]]&gt;='Analysis 1'!$C$10,DataTable[[#This Row],[Month]]&lt;='Analysis 1'!$D$10),TRUE,FALSE)</f>
        <v>1</v>
      </c>
      <c r="J352" s="15"/>
    </row>
    <row r="353" spans="1:10" x14ac:dyDescent="0.25">
      <c r="A353" t="s">
        <v>53</v>
      </c>
      <c r="B353" s="1">
        <v>43864</v>
      </c>
      <c r="C353" t="s">
        <v>20</v>
      </c>
      <c r="D353" t="s">
        <v>15</v>
      </c>
      <c r="F353">
        <v>18</v>
      </c>
      <c r="G353" s="2" t="s">
        <v>26</v>
      </c>
      <c r="I353" t="b">
        <f>IF(AND(DataTable[[#This Row],[Month]]&gt;='Analysis 1'!$C$10,DataTable[[#This Row],[Month]]&lt;='Analysis 1'!$D$10),TRUE,FALSE)</f>
        <v>1</v>
      </c>
      <c r="J353" s="15"/>
    </row>
    <row r="354" spans="1:10" x14ac:dyDescent="0.25">
      <c r="A354" t="s">
        <v>54</v>
      </c>
      <c r="B354" s="1">
        <v>43865</v>
      </c>
      <c r="C354" t="s">
        <v>22</v>
      </c>
      <c r="D354" t="s">
        <v>18</v>
      </c>
      <c r="F354">
        <v>10</v>
      </c>
      <c r="G354" s="2" t="s">
        <v>26</v>
      </c>
      <c r="I354" t="b">
        <f>IF(AND(DataTable[[#This Row],[Month]]&gt;='Analysis 1'!$C$10,DataTable[[#This Row],[Month]]&lt;='Analysis 1'!$D$10),TRUE,FALSE)</f>
        <v>1</v>
      </c>
      <c r="J354" s="15"/>
    </row>
    <row r="355" spans="1:10" x14ac:dyDescent="0.25">
      <c r="A355" t="s">
        <v>55</v>
      </c>
      <c r="B355" s="1">
        <v>43866</v>
      </c>
      <c r="C355" t="s">
        <v>10</v>
      </c>
      <c r="D355" t="s">
        <v>11</v>
      </c>
      <c r="E355">
        <v>28</v>
      </c>
      <c r="F355">
        <v>39</v>
      </c>
      <c r="G355" s="2" t="s">
        <v>12</v>
      </c>
      <c r="H355">
        <v>1</v>
      </c>
      <c r="I355" t="b">
        <f>IF(AND(DataTable[[#This Row],[Month]]&gt;='Analysis 1'!$C$10,DataTable[[#This Row],[Month]]&lt;='Analysis 1'!$D$10),TRUE,FALSE)</f>
        <v>1</v>
      </c>
      <c r="J355" s="15"/>
    </row>
    <row r="356" spans="1:10" x14ac:dyDescent="0.25">
      <c r="A356" t="s">
        <v>56</v>
      </c>
      <c r="B356" s="1">
        <v>43867</v>
      </c>
      <c r="C356" t="s">
        <v>14</v>
      </c>
      <c r="D356" t="s">
        <v>15</v>
      </c>
      <c r="E356">
        <v>31</v>
      </c>
      <c r="F356">
        <v>4</v>
      </c>
      <c r="G356" s="2" t="s">
        <v>12</v>
      </c>
      <c r="H356">
        <v>1</v>
      </c>
      <c r="I356" t="b">
        <f>IF(AND(DataTable[[#This Row],[Month]]&gt;='Analysis 1'!$C$10,DataTable[[#This Row],[Month]]&lt;='Analysis 1'!$D$10),TRUE,FALSE)</f>
        <v>1</v>
      </c>
      <c r="J356" s="15"/>
    </row>
    <row r="357" spans="1:10" x14ac:dyDescent="0.25">
      <c r="A357" t="s">
        <v>57</v>
      </c>
      <c r="B357" s="1">
        <v>43868</v>
      </c>
      <c r="C357" t="s">
        <v>17</v>
      </c>
      <c r="D357" t="s">
        <v>18</v>
      </c>
      <c r="E357">
        <v>27</v>
      </c>
      <c r="F357">
        <v>5</v>
      </c>
      <c r="G357" s="2" t="s">
        <v>12</v>
      </c>
      <c r="H357">
        <v>1</v>
      </c>
      <c r="I357" t="b">
        <f>IF(AND(DataTable[[#This Row],[Month]]&gt;='Analysis 1'!$C$10,DataTable[[#This Row],[Month]]&lt;='Analysis 1'!$D$10),TRUE,FALSE)</f>
        <v>1</v>
      </c>
      <c r="J357" s="15"/>
    </row>
    <row r="358" spans="1:10" x14ac:dyDescent="0.25">
      <c r="A358" t="s">
        <v>58</v>
      </c>
      <c r="B358" s="1">
        <v>43869</v>
      </c>
      <c r="C358" t="s">
        <v>20</v>
      </c>
      <c r="D358" t="s">
        <v>15</v>
      </c>
      <c r="E358">
        <v>16</v>
      </c>
      <c r="F358">
        <v>0</v>
      </c>
      <c r="G358" s="2" t="s">
        <v>12</v>
      </c>
      <c r="H358">
        <v>1</v>
      </c>
      <c r="I358" t="b">
        <f>IF(AND(DataTable[[#This Row],[Month]]&gt;='Analysis 1'!$C$10,DataTable[[#This Row],[Month]]&lt;='Analysis 1'!$D$10),TRUE,FALSE)</f>
        <v>1</v>
      </c>
      <c r="J358" s="15"/>
    </row>
    <row r="359" spans="1:10" x14ac:dyDescent="0.25">
      <c r="A359" t="s">
        <v>59</v>
      </c>
      <c r="B359" s="1">
        <v>43870</v>
      </c>
      <c r="C359" t="s">
        <v>22</v>
      </c>
      <c r="D359" t="s">
        <v>18</v>
      </c>
      <c r="E359">
        <v>25</v>
      </c>
      <c r="F359">
        <v>50</v>
      </c>
      <c r="G359" s="2" t="s">
        <v>12</v>
      </c>
      <c r="H359">
        <v>1</v>
      </c>
      <c r="I359" t="b">
        <f>IF(AND(DataTable[[#This Row],[Month]]&gt;='Analysis 1'!$C$10,DataTable[[#This Row],[Month]]&lt;='Analysis 1'!$D$10),TRUE,FALSE)</f>
        <v>1</v>
      </c>
      <c r="J359" s="15"/>
    </row>
    <row r="360" spans="1:10" x14ac:dyDescent="0.25">
      <c r="A360" t="s">
        <v>60</v>
      </c>
      <c r="B360" s="1">
        <v>43871</v>
      </c>
      <c r="C360" t="s">
        <v>10</v>
      </c>
      <c r="D360" t="s">
        <v>11</v>
      </c>
      <c r="E360">
        <v>31</v>
      </c>
      <c r="F360">
        <v>4</v>
      </c>
      <c r="G360" s="2" t="s">
        <v>23</v>
      </c>
      <c r="H360">
        <v>1</v>
      </c>
      <c r="I360" t="b">
        <f>IF(AND(DataTable[[#This Row],[Month]]&gt;='Analysis 1'!$C$10,DataTable[[#This Row],[Month]]&lt;='Analysis 1'!$D$10),TRUE,FALSE)</f>
        <v>1</v>
      </c>
      <c r="J360" s="15"/>
    </row>
    <row r="361" spans="1:10" x14ac:dyDescent="0.25">
      <c r="A361" t="s">
        <v>61</v>
      </c>
      <c r="B361" s="1">
        <v>43872</v>
      </c>
      <c r="C361" t="s">
        <v>14</v>
      </c>
      <c r="D361" t="s">
        <v>15</v>
      </c>
      <c r="E361">
        <v>15</v>
      </c>
      <c r="F361">
        <v>2</v>
      </c>
      <c r="G361" s="2" t="s">
        <v>12</v>
      </c>
      <c r="H361">
        <v>1</v>
      </c>
      <c r="I361" t="b">
        <f>IF(AND(DataTable[[#This Row],[Month]]&gt;='Analysis 1'!$C$10,DataTable[[#This Row],[Month]]&lt;='Analysis 1'!$D$10),TRUE,FALSE)</f>
        <v>1</v>
      </c>
      <c r="J361" s="15"/>
    </row>
    <row r="362" spans="1:10" x14ac:dyDescent="0.25">
      <c r="A362" t="s">
        <v>62</v>
      </c>
      <c r="B362" s="1">
        <v>43873</v>
      </c>
      <c r="C362" t="s">
        <v>17</v>
      </c>
      <c r="D362" t="s">
        <v>18</v>
      </c>
      <c r="F362">
        <v>70</v>
      </c>
      <c r="G362" s="2" t="s">
        <v>26</v>
      </c>
      <c r="I362" t="b">
        <f>IF(AND(DataTable[[#This Row],[Month]]&gt;='Analysis 1'!$C$10,DataTable[[#This Row],[Month]]&lt;='Analysis 1'!$D$10),TRUE,FALSE)</f>
        <v>1</v>
      </c>
      <c r="J362" s="15"/>
    </row>
    <row r="363" spans="1:10" x14ac:dyDescent="0.25">
      <c r="A363" t="s">
        <v>63</v>
      </c>
      <c r="B363" s="1">
        <v>43874</v>
      </c>
      <c r="C363" t="s">
        <v>20</v>
      </c>
      <c r="D363" t="s">
        <v>15</v>
      </c>
      <c r="F363">
        <v>50</v>
      </c>
      <c r="G363" s="2" t="s">
        <v>26</v>
      </c>
      <c r="I363" t="b">
        <f>IF(AND(DataTable[[#This Row],[Month]]&gt;='Analysis 1'!$C$10,DataTable[[#This Row],[Month]]&lt;='Analysis 1'!$D$10),TRUE,FALSE)</f>
        <v>1</v>
      </c>
      <c r="J363" s="15"/>
    </row>
    <row r="364" spans="1:10" x14ac:dyDescent="0.25">
      <c r="A364" t="s">
        <v>64</v>
      </c>
      <c r="B364" s="1">
        <v>43875</v>
      </c>
      <c r="C364" t="s">
        <v>22</v>
      </c>
      <c r="D364" t="s">
        <v>18</v>
      </c>
      <c r="E364">
        <v>15</v>
      </c>
      <c r="F364">
        <v>12</v>
      </c>
      <c r="G364" s="2" t="s">
        <v>12</v>
      </c>
      <c r="H364">
        <v>1</v>
      </c>
      <c r="I364" t="b">
        <f>IF(AND(DataTable[[#This Row],[Month]]&gt;='Analysis 1'!$C$10,DataTable[[#This Row],[Month]]&lt;='Analysis 1'!$D$10),TRUE,FALSE)</f>
        <v>1</v>
      </c>
      <c r="J364" s="15"/>
    </row>
    <row r="365" spans="1:10" x14ac:dyDescent="0.25">
      <c r="A365" t="s">
        <v>65</v>
      </c>
      <c r="B365" s="1">
        <v>43876</v>
      </c>
      <c r="C365" t="s">
        <v>10</v>
      </c>
      <c r="D365" t="s">
        <v>11</v>
      </c>
      <c r="E365">
        <v>39</v>
      </c>
      <c r="F365">
        <v>1</v>
      </c>
      <c r="G365" s="2" t="s">
        <v>12</v>
      </c>
      <c r="H365">
        <v>1</v>
      </c>
      <c r="I365" t="b">
        <f>IF(AND(DataTable[[#This Row],[Month]]&gt;='Analysis 1'!$C$10,DataTable[[#This Row],[Month]]&lt;='Analysis 1'!$D$10),TRUE,FALSE)</f>
        <v>1</v>
      </c>
      <c r="J365" s="15"/>
    </row>
    <row r="366" spans="1:10" x14ac:dyDescent="0.25">
      <c r="A366" t="s">
        <v>66</v>
      </c>
      <c r="B366" s="1">
        <v>43877</v>
      </c>
      <c r="C366" t="s">
        <v>14</v>
      </c>
      <c r="D366" t="s">
        <v>15</v>
      </c>
      <c r="E366">
        <v>20</v>
      </c>
      <c r="F366">
        <v>2</v>
      </c>
      <c r="G366" s="2" t="s">
        <v>12</v>
      </c>
      <c r="H366">
        <v>1</v>
      </c>
      <c r="I366" t="b">
        <f>IF(AND(DataTable[[#This Row],[Month]]&gt;='Analysis 1'!$C$10,DataTable[[#This Row],[Month]]&lt;='Analysis 1'!$D$10),TRUE,FALSE)</f>
        <v>1</v>
      </c>
      <c r="J366" s="15"/>
    </row>
    <row r="367" spans="1:10" x14ac:dyDescent="0.25">
      <c r="A367" t="s">
        <v>67</v>
      </c>
      <c r="B367" s="1">
        <v>43878</v>
      </c>
      <c r="C367" t="s">
        <v>17</v>
      </c>
      <c r="D367" t="s">
        <v>18</v>
      </c>
      <c r="E367">
        <v>13</v>
      </c>
      <c r="F367">
        <v>3</v>
      </c>
      <c r="G367" s="2" t="s">
        <v>12</v>
      </c>
      <c r="H367">
        <v>0</v>
      </c>
      <c r="I367" t="b">
        <f>IF(AND(DataTable[[#This Row],[Month]]&gt;='Analysis 1'!$C$10,DataTable[[#This Row],[Month]]&lt;='Analysis 1'!$D$10),TRUE,FALSE)</f>
        <v>1</v>
      </c>
      <c r="J367" s="15"/>
    </row>
    <row r="368" spans="1:10" x14ac:dyDescent="0.25">
      <c r="A368" t="s">
        <v>68</v>
      </c>
      <c r="B368" s="1">
        <v>43879</v>
      </c>
      <c r="C368" t="s">
        <v>20</v>
      </c>
      <c r="D368" t="s">
        <v>15</v>
      </c>
      <c r="E368">
        <v>28</v>
      </c>
      <c r="G368" s="2" t="s">
        <v>12</v>
      </c>
      <c r="H368">
        <v>1</v>
      </c>
      <c r="I368" t="b">
        <f>IF(AND(DataTable[[#This Row],[Month]]&gt;='Analysis 1'!$C$10,DataTable[[#This Row],[Month]]&lt;='Analysis 1'!$D$10),TRUE,FALSE)</f>
        <v>1</v>
      </c>
      <c r="J368" s="15"/>
    </row>
    <row r="369" spans="1:10" x14ac:dyDescent="0.25">
      <c r="A369" t="s">
        <v>69</v>
      </c>
      <c r="B369" s="1">
        <v>43880</v>
      </c>
      <c r="C369" t="s">
        <v>22</v>
      </c>
      <c r="D369" t="s">
        <v>18</v>
      </c>
      <c r="E369">
        <v>10</v>
      </c>
      <c r="F369">
        <v>4</v>
      </c>
      <c r="G369" s="2" t="s">
        <v>12</v>
      </c>
      <c r="H369">
        <v>0</v>
      </c>
      <c r="I369" t="b">
        <f>IF(AND(DataTable[[#This Row],[Month]]&gt;='Analysis 1'!$C$10,DataTable[[#This Row],[Month]]&lt;='Analysis 1'!$D$10),TRUE,FALSE)</f>
        <v>1</v>
      </c>
      <c r="J369" s="15"/>
    </row>
    <row r="370" spans="1:10" x14ac:dyDescent="0.25">
      <c r="A370" t="s">
        <v>70</v>
      </c>
      <c r="B370" s="1">
        <v>43881</v>
      </c>
      <c r="C370" t="s">
        <v>10</v>
      </c>
      <c r="D370" t="s">
        <v>11</v>
      </c>
      <c r="F370">
        <v>10</v>
      </c>
      <c r="G370" s="2" t="s">
        <v>26</v>
      </c>
      <c r="I370" t="b">
        <f>IF(AND(DataTable[[#This Row],[Month]]&gt;='Analysis 1'!$C$10,DataTable[[#This Row],[Month]]&lt;='Analysis 1'!$D$10),TRUE,FALSE)</f>
        <v>1</v>
      </c>
      <c r="J370" s="15"/>
    </row>
    <row r="371" spans="1:10" x14ac:dyDescent="0.25">
      <c r="A371" t="s">
        <v>71</v>
      </c>
      <c r="B371" s="1">
        <v>43882</v>
      </c>
      <c r="C371" t="s">
        <v>14</v>
      </c>
      <c r="D371" t="s">
        <v>15</v>
      </c>
      <c r="F371">
        <v>9</v>
      </c>
      <c r="G371" s="2" t="s">
        <v>26</v>
      </c>
      <c r="I371" t="b">
        <f>IF(AND(DataTable[[#This Row],[Month]]&gt;='Analysis 1'!$C$10,DataTable[[#This Row],[Month]]&lt;='Analysis 1'!$D$10),TRUE,FALSE)</f>
        <v>1</v>
      </c>
      <c r="J371" s="15"/>
    </row>
    <row r="372" spans="1:10" x14ac:dyDescent="0.25">
      <c r="A372" t="s">
        <v>72</v>
      </c>
      <c r="B372" s="1">
        <v>43883</v>
      </c>
      <c r="C372" t="s">
        <v>17</v>
      </c>
      <c r="D372" t="s">
        <v>18</v>
      </c>
      <c r="F372">
        <v>2</v>
      </c>
      <c r="G372" s="2" t="s">
        <v>26</v>
      </c>
      <c r="I372" t="b">
        <f>IF(AND(DataTable[[#This Row],[Month]]&gt;='Analysis 1'!$C$10,DataTable[[#This Row],[Month]]&lt;='Analysis 1'!$D$10),TRUE,FALSE)</f>
        <v>1</v>
      </c>
      <c r="J372" s="15"/>
    </row>
    <row r="373" spans="1:10" x14ac:dyDescent="0.25">
      <c r="A373" t="s">
        <v>73</v>
      </c>
      <c r="B373" s="1">
        <v>43884</v>
      </c>
      <c r="C373" t="s">
        <v>20</v>
      </c>
      <c r="D373" t="s">
        <v>15</v>
      </c>
      <c r="E373">
        <v>8</v>
      </c>
      <c r="F373">
        <v>13</v>
      </c>
      <c r="G373" s="2" t="s">
        <v>12</v>
      </c>
      <c r="H373">
        <v>1</v>
      </c>
      <c r="I373" t="b">
        <f>IF(AND(DataTable[[#This Row],[Month]]&gt;='Analysis 1'!$C$10,DataTable[[#This Row],[Month]]&lt;='Analysis 1'!$D$10),TRUE,FALSE)</f>
        <v>1</v>
      </c>
      <c r="J373" s="15"/>
    </row>
    <row r="374" spans="1:10" x14ac:dyDescent="0.25">
      <c r="A374" t="s">
        <v>74</v>
      </c>
      <c r="B374" s="1">
        <v>43885</v>
      </c>
      <c r="C374" t="s">
        <v>22</v>
      </c>
      <c r="D374" t="s">
        <v>18</v>
      </c>
      <c r="E374">
        <v>8</v>
      </c>
      <c r="F374">
        <v>15</v>
      </c>
      <c r="G374" s="2" t="s">
        <v>12</v>
      </c>
      <c r="H374">
        <v>1</v>
      </c>
      <c r="I374" t="b">
        <f>IF(AND(DataTable[[#This Row],[Month]]&gt;='Analysis 1'!$C$10,DataTable[[#This Row],[Month]]&lt;='Analysis 1'!$D$10),TRUE,FALSE)</f>
        <v>1</v>
      </c>
      <c r="J374" s="15"/>
    </row>
    <row r="375" spans="1:10" x14ac:dyDescent="0.25">
      <c r="A375" t="s">
        <v>75</v>
      </c>
      <c r="B375" s="1">
        <v>43886</v>
      </c>
      <c r="C375" t="s">
        <v>10</v>
      </c>
      <c r="D375" t="s">
        <v>11</v>
      </c>
      <c r="E375">
        <v>9</v>
      </c>
      <c r="F375">
        <v>18</v>
      </c>
      <c r="G375" s="2" t="s">
        <v>12</v>
      </c>
      <c r="H375">
        <v>0</v>
      </c>
      <c r="I375" t="b">
        <f>IF(AND(DataTable[[#This Row],[Month]]&gt;='Analysis 1'!$C$10,DataTable[[#This Row],[Month]]&lt;='Analysis 1'!$D$10),TRUE,FALSE)</f>
        <v>1</v>
      </c>
      <c r="J375" s="15"/>
    </row>
    <row r="376" spans="1:10" x14ac:dyDescent="0.25">
      <c r="A376" t="s">
        <v>76</v>
      </c>
      <c r="B376" s="1">
        <v>43887</v>
      </c>
      <c r="C376" t="s">
        <v>14</v>
      </c>
      <c r="D376" t="s">
        <v>15</v>
      </c>
      <c r="E376">
        <v>10</v>
      </c>
      <c r="F376">
        <v>10</v>
      </c>
      <c r="G376" s="2" t="s">
        <v>12</v>
      </c>
      <c r="H376">
        <v>1</v>
      </c>
      <c r="I376" t="b">
        <f>IF(AND(DataTable[[#This Row],[Month]]&gt;='Analysis 1'!$C$10,DataTable[[#This Row],[Month]]&lt;='Analysis 1'!$D$10),TRUE,FALSE)</f>
        <v>1</v>
      </c>
      <c r="J376" s="15"/>
    </row>
    <row r="377" spans="1:10" x14ac:dyDescent="0.25">
      <c r="A377" t="s">
        <v>77</v>
      </c>
      <c r="B377" s="1">
        <v>43888</v>
      </c>
      <c r="C377" t="s">
        <v>17</v>
      </c>
      <c r="D377" t="s">
        <v>18</v>
      </c>
      <c r="E377">
        <v>13</v>
      </c>
      <c r="F377">
        <v>39</v>
      </c>
      <c r="G377" s="2" t="s">
        <v>12</v>
      </c>
      <c r="H377">
        <v>1</v>
      </c>
      <c r="I377" t="b">
        <f>IF(AND(DataTable[[#This Row],[Month]]&gt;='Analysis 1'!$C$10,DataTable[[#This Row],[Month]]&lt;='Analysis 1'!$D$10),TRUE,FALSE)</f>
        <v>1</v>
      </c>
      <c r="J377" s="15"/>
    </row>
    <row r="378" spans="1:10" x14ac:dyDescent="0.25">
      <c r="A378" t="s">
        <v>78</v>
      </c>
      <c r="B378" s="1">
        <v>43889</v>
      </c>
      <c r="C378" t="s">
        <v>20</v>
      </c>
      <c r="D378" t="s">
        <v>15</v>
      </c>
      <c r="E378">
        <v>14</v>
      </c>
      <c r="F378">
        <v>4</v>
      </c>
      <c r="G378" s="2" t="s">
        <v>23</v>
      </c>
      <c r="H378">
        <v>1</v>
      </c>
      <c r="I378" t="b">
        <f>IF(AND(DataTable[[#This Row],[Month]]&gt;='Analysis 1'!$C$10,DataTable[[#This Row],[Month]]&lt;='Analysis 1'!$D$10),TRUE,FALSE)</f>
        <v>1</v>
      </c>
      <c r="J378" s="15"/>
    </row>
    <row r="379" spans="1:10" x14ac:dyDescent="0.25">
      <c r="A379" t="s">
        <v>79</v>
      </c>
      <c r="B379" s="1">
        <v>43890</v>
      </c>
      <c r="C379" t="s">
        <v>22</v>
      </c>
      <c r="D379" t="s">
        <v>18</v>
      </c>
      <c r="E379">
        <v>10</v>
      </c>
      <c r="F379">
        <v>5</v>
      </c>
      <c r="G379" s="2" t="s">
        <v>12</v>
      </c>
      <c r="H379">
        <v>1</v>
      </c>
      <c r="I379" t="b">
        <f>IF(AND(DataTable[[#This Row],[Month]]&gt;='Analysis 1'!$C$10,DataTable[[#This Row],[Month]]&lt;='Analysis 1'!$D$10),TRUE,FALSE)</f>
        <v>1</v>
      </c>
      <c r="J379" s="15"/>
    </row>
    <row r="380" spans="1:10" x14ac:dyDescent="0.25">
      <c r="A380" t="s">
        <v>80</v>
      </c>
      <c r="B380" s="1">
        <v>43891</v>
      </c>
      <c r="C380" t="s">
        <v>10</v>
      </c>
      <c r="D380" t="s">
        <v>11</v>
      </c>
      <c r="F380">
        <v>0</v>
      </c>
      <c r="G380" s="2" t="s">
        <v>26</v>
      </c>
      <c r="I380" t="b">
        <f>IF(AND(DataTable[[#This Row],[Month]]&gt;='Analysis 1'!$C$10,DataTable[[#This Row],[Month]]&lt;='Analysis 1'!$D$10),TRUE,FALSE)</f>
        <v>0</v>
      </c>
      <c r="J380" s="15"/>
    </row>
    <row r="381" spans="1:10" x14ac:dyDescent="0.25">
      <c r="A381" t="s">
        <v>81</v>
      </c>
      <c r="B381" s="1">
        <v>43892</v>
      </c>
      <c r="C381" t="s">
        <v>14</v>
      </c>
      <c r="D381" t="s">
        <v>15</v>
      </c>
      <c r="F381">
        <v>50</v>
      </c>
      <c r="G381" s="2" t="s">
        <v>26</v>
      </c>
      <c r="I381" t="b">
        <f>IF(AND(DataTable[[#This Row],[Month]]&gt;='Analysis 1'!$C$10,DataTable[[#This Row],[Month]]&lt;='Analysis 1'!$D$10),TRUE,FALSE)</f>
        <v>0</v>
      </c>
      <c r="J381" s="15"/>
    </row>
    <row r="382" spans="1:10" x14ac:dyDescent="0.25">
      <c r="A382" t="s">
        <v>82</v>
      </c>
      <c r="B382" s="1">
        <v>43893</v>
      </c>
      <c r="C382" t="s">
        <v>17</v>
      </c>
      <c r="D382" t="s">
        <v>18</v>
      </c>
      <c r="E382">
        <v>12</v>
      </c>
      <c r="F382">
        <v>4</v>
      </c>
      <c r="G382" s="2" t="s">
        <v>12</v>
      </c>
      <c r="H382">
        <v>1</v>
      </c>
      <c r="I382" t="b">
        <f>IF(AND(DataTable[[#This Row],[Month]]&gt;='Analysis 1'!$C$10,DataTable[[#This Row],[Month]]&lt;='Analysis 1'!$D$10),TRUE,FALSE)</f>
        <v>0</v>
      </c>
      <c r="J382" s="15"/>
    </row>
    <row r="383" spans="1:10" x14ac:dyDescent="0.25">
      <c r="A383" t="s">
        <v>83</v>
      </c>
      <c r="B383" s="1">
        <v>43894</v>
      </c>
      <c r="C383" t="s">
        <v>20</v>
      </c>
      <c r="D383" t="s">
        <v>15</v>
      </c>
      <c r="E383">
        <v>14</v>
      </c>
      <c r="F383">
        <v>2</v>
      </c>
      <c r="G383" s="2" t="s">
        <v>12</v>
      </c>
      <c r="H383">
        <v>1</v>
      </c>
      <c r="I383" t="b">
        <f>IF(AND(DataTable[[#This Row],[Month]]&gt;='Analysis 1'!$C$10,DataTable[[#This Row],[Month]]&lt;='Analysis 1'!$D$10),TRUE,FALSE)</f>
        <v>0</v>
      </c>
      <c r="J383" s="15"/>
    </row>
    <row r="384" spans="1:10" x14ac:dyDescent="0.25">
      <c r="A384" t="s">
        <v>84</v>
      </c>
      <c r="B384" s="1">
        <v>43895</v>
      </c>
      <c r="C384" t="s">
        <v>22</v>
      </c>
      <c r="D384" t="s">
        <v>18</v>
      </c>
      <c r="E384">
        <v>12</v>
      </c>
      <c r="F384">
        <v>70</v>
      </c>
      <c r="G384" s="2" t="s">
        <v>12</v>
      </c>
      <c r="H384">
        <v>1</v>
      </c>
      <c r="I384" t="b">
        <f>IF(AND(DataTable[[#This Row],[Month]]&gt;='Analysis 1'!$C$10,DataTable[[#This Row],[Month]]&lt;='Analysis 1'!$D$10),TRUE,FALSE)</f>
        <v>0</v>
      </c>
      <c r="J384" s="15"/>
    </row>
    <row r="385" spans="1:10" x14ac:dyDescent="0.25">
      <c r="A385" t="s">
        <v>85</v>
      </c>
      <c r="B385" s="1">
        <v>43896</v>
      </c>
      <c r="C385" t="s">
        <v>10</v>
      </c>
      <c r="D385" t="s">
        <v>11</v>
      </c>
      <c r="E385">
        <v>10</v>
      </c>
      <c r="F385">
        <v>50</v>
      </c>
      <c r="G385" s="2" t="s">
        <v>12</v>
      </c>
      <c r="H385">
        <v>1</v>
      </c>
      <c r="I385" t="b">
        <f>IF(AND(DataTable[[#This Row],[Month]]&gt;='Analysis 1'!$C$10,DataTable[[#This Row],[Month]]&lt;='Analysis 1'!$D$10),TRUE,FALSE)</f>
        <v>0</v>
      </c>
      <c r="J385" s="15"/>
    </row>
    <row r="386" spans="1:10" x14ac:dyDescent="0.25">
      <c r="A386" t="s">
        <v>86</v>
      </c>
      <c r="B386" s="1">
        <v>43897</v>
      </c>
      <c r="C386" t="s">
        <v>14</v>
      </c>
      <c r="D386" t="s">
        <v>15</v>
      </c>
      <c r="E386">
        <v>12</v>
      </c>
      <c r="F386">
        <v>12</v>
      </c>
      <c r="G386" s="2" t="s">
        <v>12</v>
      </c>
      <c r="H386">
        <v>1</v>
      </c>
      <c r="I386" t="b">
        <f>IF(AND(DataTable[[#This Row],[Month]]&gt;='Analysis 1'!$C$10,DataTable[[#This Row],[Month]]&lt;='Analysis 1'!$D$10),TRUE,FALSE)</f>
        <v>0</v>
      </c>
      <c r="J386" s="15"/>
    </row>
    <row r="387" spans="1:10" x14ac:dyDescent="0.25">
      <c r="A387" t="s">
        <v>87</v>
      </c>
      <c r="B387" s="1">
        <v>43898</v>
      </c>
      <c r="C387" t="s">
        <v>17</v>
      </c>
      <c r="D387" t="s">
        <v>18</v>
      </c>
      <c r="E387">
        <v>13</v>
      </c>
      <c r="F387">
        <v>1</v>
      </c>
      <c r="G387" s="2" t="s">
        <v>12</v>
      </c>
      <c r="H387">
        <v>1</v>
      </c>
      <c r="I387" t="b">
        <f>IF(AND(DataTable[[#This Row],[Month]]&gt;='Analysis 1'!$C$10,DataTable[[#This Row],[Month]]&lt;='Analysis 1'!$D$10),TRUE,FALSE)</f>
        <v>0</v>
      </c>
      <c r="J387" s="15"/>
    </row>
    <row r="388" spans="1:10" x14ac:dyDescent="0.25">
      <c r="A388" t="s">
        <v>88</v>
      </c>
      <c r="B388" s="1">
        <v>43899</v>
      </c>
      <c r="C388" t="s">
        <v>20</v>
      </c>
      <c r="D388" t="s">
        <v>15</v>
      </c>
      <c r="F388">
        <v>2</v>
      </c>
      <c r="G388" s="2" t="s">
        <v>26</v>
      </c>
      <c r="I388" t="b">
        <f>IF(AND(DataTable[[#This Row],[Month]]&gt;='Analysis 1'!$C$10,DataTable[[#This Row],[Month]]&lt;='Analysis 1'!$D$10),TRUE,FALSE)</f>
        <v>0</v>
      </c>
      <c r="J388" s="15"/>
    </row>
    <row r="389" spans="1:10" x14ac:dyDescent="0.25">
      <c r="A389" t="s">
        <v>89</v>
      </c>
      <c r="B389" s="1">
        <v>43900</v>
      </c>
      <c r="C389" t="s">
        <v>22</v>
      </c>
      <c r="D389" t="s">
        <v>18</v>
      </c>
      <c r="F389">
        <v>3</v>
      </c>
      <c r="G389" s="2" t="s">
        <v>26</v>
      </c>
      <c r="I389" t="b">
        <f>IF(AND(DataTable[[#This Row],[Month]]&gt;='Analysis 1'!$C$10,DataTable[[#This Row],[Month]]&lt;='Analysis 1'!$D$10),TRUE,FALSE)</f>
        <v>0</v>
      </c>
      <c r="J389" s="15"/>
    </row>
    <row r="390" spans="1:10" x14ac:dyDescent="0.25">
      <c r="A390" t="s">
        <v>90</v>
      </c>
      <c r="B390" s="1">
        <v>43901</v>
      </c>
      <c r="C390" t="s">
        <v>10</v>
      </c>
      <c r="D390" t="s">
        <v>11</v>
      </c>
      <c r="G390" s="2" t="s">
        <v>26</v>
      </c>
      <c r="I390" t="b">
        <f>IF(AND(DataTable[[#This Row],[Month]]&gt;='Analysis 1'!$C$10,DataTable[[#This Row],[Month]]&lt;='Analysis 1'!$D$10),TRUE,FALSE)</f>
        <v>0</v>
      </c>
      <c r="J390" s="15"/>
    </row>
    <row r="391" spans="1:10" x14ac:dyDescent="0.25">
      <c r="A391" t="s">
        <v>91</v>
      </c>
      <c r="B391" s="1">
        <v>43902</v>
      </c>
      <c r="C391" t="s">
        <v>14</v>
      </c>
      <c r="D391" t="s">
        <v>15</v>
      </c>
      <c r="E391">
        <v>20</v>
      </c>
      <c r="F391">
        <v>4</v>
      </c>
      <c r="G391" s="2" t="s">
        <v>12</v>
      </c>
      <c r="H391">
        <v>1</v>
      </c>
      <c r="I391" t="b">
        <f>IF(AND(DataTable[[#This Row],[Month]]&gt;='Analysis 1'!$C$10,DataTable[[#This Row],[Month]]&lt;='Analysis 1'!$D$10),TRUE,FALSE)</f>
        <v>0</v>
      </c>
      <c r="J391" s="15"/>
    </row>
    <row r="392" spans="1:10" x14ac:dyDescent="0.25">
      <c r="A392" t="s">
        <v>92</v>
      </c>
      <c r="B392" s="1">
        <v>43903</v>
      </c>
      <c r="C392" t="s">
        <v>17</v>
      </c>
      <c r="D392" t="s">
        <v>18</v>
      </c>
      <c r="E392">
        <v>18</v>
      </c>
      <c r="F392">
        <v>10</v>
      </c>
      <c r="G392" s="2" t="s">
        <v>12</v>
      </c>
      <c r="H392">
        <v>1</v>
      </c>
      <c r="I392" t="b">
        <f>IF(AND(DataTable[[#This Row],[Month]]&gt;='Analysis 1'!$C$10,DataTable[[#This Row],[Month]]&lt;='Analysis 1'!$D$10),TRUE,FALSE)</f>
        <v>0</v>
      </c>
      <c r="J392" s="15"/>
    </row>
    <row r="393" spans="1:10" x14ac:dyDescent="0.25">
      <c r="A393" t="s">
        <v>93</v>
      </c>
      <c r="B393" s="1">
        <v>43904</v>
      </c>
      <c r="C393" t="s">
        <v>20</v>
      </c>
      <c r="D393" t="s">
        <v>15</v>
      </c>
      <c r="E393">
        <v>26</v>
      </c>
      <c r="F393">
        <v>9</v>
      </c>
      <c r="G393" s="2" t="s">
        <v>12</v>
      </c>
      <c r="H393">
        <v>1</v>
      </c>
      <c r="I393" t="b">
        <f>IF(AND(DataTable[[#This Row],[Month]]&gt;='Analysis 1'!$C$10,DataTable[[#This Row],[Month]]&lt;='Analysis 1'!$D$10),TRUE,FALSE)</f>
        <v>0</v>
      </c>
      <c r="J393" s="15"/>
    </row>
    <row r="394" spans="1:10" x14ac:dyDescent="0.25">
      <c r="A394" t="s">
        <v>94</v>
      </c>
      <c r="B394" s="1">
        <v>43905</v>
      </c>
      <c r="C394" t="s">
        <v>22</v>
      </c>
      <c r="D394" t="s">
        <v>18</v>
      </c>
      <c r="E394">
        <v>15</v>
      </c>
      <c r="F394">
        <v>2</v>
      </c>
      <c r="G394" s="2" t="s">
        <v>12</v>
      </c>
      <c r="H394">
        <v>0</v>
      </c>
      <c r="I394" t="b">
        <f>IF(AND(DataTable[[#This Row],[Month]]&gt;='Analysis 1'!$C$10,DataTable[[#This Row],[Month]]&lt;='Analysis 1'!$D$10),TRUE,FALSE)</f>
        <v>0</v>
      </c>
      <c r="J394" s="15"/>
    </row>
    <row r="395" spans="1:10" x14ac:dyDescent="0.25">
      <c r="A395" t="s">
        <v>95</v>
      </c>
      <c r="B395" s="1">
        <v>43906</v>
      </c>
      <c r="C395" t="s">
        <v>10</v>
      </c>
      <c r="D395" t="s">
        <v>11</v>
      </c>
      <c r="E395">
        <v>20</v>
      </c>
      <c r="F395">
        <v>13</v>
      </c>
      <c r="G395" s="2" t="s">
        <v>12</v>
      </c>
      <c r="H395">
        <v>0</v>
      </c>
      <c r="I395" t="b">
        <f>IF(AND(DataTable[[#This Row],[Month]]&gt;='Analysis 1'!$C$10,DataTable[[#This Row],[Month]]&lt;='Analysis 1'!$D$10),TRUE,FALSE)</f>
        <v>0</v>
      </c>
      <c r="J395" s="15"/>
    </row>
    <row r="396" spans="1:10" x14ac:dyDescent="0.25">
      <c r="A396" t="s">
        <v>96</v>
      </c>
      <c r="B396" s="1">
        <v>43907</v>
      </c>
      <c r="C396" t="s">
        <v>14</v>
      </c>
      <c r="D396" t="s">
        <v>15</v>
      </c>
      <c r="E396">
        <v>20</v>
      </c>
      <c r="F396">
        <v>15</v>
      </c>
      <c r="G396" s="2" t="s">
        <v>23</v>
      </c>
      <c r="H396">
        <v>0</v>
      </c>
      <c r="I396" t="b">
        <f>IF(AND(DataTable[[#This Row],[Month]]&gt;='Analysis 1'!$C$10,DataTable[[#This Row],[Month]]&lt;='Analysis 1'!$D$10),TRUE,FALSE)</f>
        <v>0</v>
      </c>
      <c r="J396" s="15"/>
    </row>
    <row r="397" spans="1:10" x14ac:dyDescent="0.25">
      <c r="A397" t="s">
        <v>97</v>
      </c>
      <c r="B397" s="1">
        <v>43908</v>
      </c>
      <c r="C397" t="s">
        <v>17</v>
      </c>
      <c r="D397" t="s">
        <v>18</v>
      </c>
      <c r="E397">
        <v>20</v>
      </c>
      <c r="F397">
        <v>18</v>
      </c>
      <c r="G397" s="2" t="s">
        <v>12</v>
      </c>
      <c r="H397">
        <v>1</v>
      </c>
      <c r="I397" t="b">
        <f>IF(AND(DataTable[[#This Row],[Month]]&gt;='Analysis 1'!$C$10,DataTable[[#This Row],[Month]]&lt;='Analysis 1'!$D$10),TRUE,FALSE)</f>
        <v>0</v>
      </c>
      <c r="J397" s="15"/>
    </row>
    <row r="398" spans="1:10" x14ac:dyDescent="0.25">
      <c r="A398" t="s">
        <v>98</v>
      </c>
      <c r="B398" s="1">
        <v>43909</v>
      </c>
      <c r="C398" t="s">
        <v>20</v>
      </c>
      <c r="D398" t="s">
        <v>15</v>
      </c>
      <c r="F398">
        <v>10</v>
      </c>
      <c r="G398" s="2" t="s">
        <v>26</v>
      </c>
      <c r="I398" t="b">
        <f>IF(AND(DataTable[[#This Row],[Month]]&gt;='Analysis 1'!$C$10,DataTable[[#This Row],[Month]]&lt;='Analysis 1'!$D$10),TRUE,FALSE)</f>
        <v>0</v>
      </c>
      <c r="J398" s="15"/>
    </row>
    <row r="399" spans="1:10" x14ac:dyDescent="0.25">
      <c r="A399" t="s">
        <v>99</v>
      </c>
      <c r="B399" s="1">
        <v>43910</v>
      </c>
      <c r="C399" t="s">
        <v>22</v>
      </c>
      <c r="D399" t="s">
        <v>18</v>
      </c>
      <c r="F399">
        <v>39</v>
      </c>
      <c r="G399" s="2" t="s">
        <v>26</v>
      </c>
      <c r="I399" t="b">
        <f>IF(AND(DataTable[[#This Row],[Month]]&gt;='Analysis 1'!$C$10,DataTable[[#This Row],[Month]]&lt;='Analysis 1'!$D$10),TRUE,FALSE)</f>
        <v>0</v>
      </c>
      <c r="J399" s="15"/>
    </row>
    <row r="400" spans="1:10" x14ac:dyDescent="0.25">
      <c r="A400" t="s">
        <v>100</v>
      </c>
      <c r="B400" s="1">
        <v>43911</v>
      </c>
      <c r="C400" t="s">
        <v>10</v>
      </c>
      <c r="D400" t="s">
        <v>11</v>
      </c>
      <c r="E400">
        <v>106</v>
      </c>
      <c r="F400">
        <v>4</v>
      </c>
      <c r="G400" s="2" t="s">
        <v>12</v>
      </c>
      <c r="H400">
        <v>1</v>
      </c>
      <c r="I400" t="b">
        <f>IF(AND(DataTable[[#This Row],[Month]]&gt;='Analysis 1'!$C$10,DataTable[[#This Row],[Month]]&lt;='Analysis 1'!$D$10),TRUE,FALSE)</f>
        <v>0</v>
      </c>
      <c r="J400" s="15"/>
    </row>
    <row r="401" spans="1:10" x14ac:dyDescent="0.25">
      <c r="A401" t="s">
        <v>101</v>
      </c>
      <c r="B401" s="1">
        <v>43912</v>
      </c>
      <c r="C401" t="s">
        <v>14</v>
      </c>
      <c r="D401" t="s">
        <v>15</v>
      </c>
      <c r="E401">
        <v>224</v>
      </c>
      <c r="F401">
        <v>5</v>
      </c>
      <c r="G401" s="2" t="s">
        <v>12</v>
      </c>
      <c r="H401">
        <v>1</v>
      </c>
      <c r="I401" t="b">
        <f>IF(AND(DataTable[[#This Row],[Month]]&gt;='Analysis 1'!$C$10,DataTable[[#This Row],[Month]]&lt;='Analysis 1'!$D$10),TRUE,FALSE)</f>
        <v>0</v>
      </c>
      <c r="J401" s="15"/>
    </row>
    <row r="402" spans="1:10" x14ac:dyDescent="0.25">
      <c r="A402" t="s">
        <v>102</v>
      </c>
      <c r="B402" s="1">
        <v>43913</v>
      </c>
      <c r="C402" t="s">
        <v>17</v>
      </c>
      <c r="D402" t="s">
        <v>18</v>
      </c>
      <c r="E402">
        <v>80</v>
      </c>
      <c r="F402">
        <v>0</v>
      </c>
      <c r="G402" s="2" t="s">
        <v>12</v>
      </c>
      <c r="H402">
        <v>0</v>
      </c>
      <c r="I402" t="b">
        <f>IF(AND(DataTable[[#This Row],[Month]]&gt;='Analysis 1'!$C$10,DataTable[[#This Row],[Month]]&lt;='Analysis 1'!$D$10),TRUE,FALSE)</f>
        <v>0</v>
      </c>
      <c r="J402" s="15"/>
    </row>
    <row r="403" spans="1:10" x14ac:dyDescent="0.25">
      <c r="A403" t="s">
        <v>103</v>
      </c>
      <c r="B403" s="1">
        <v>43914</v>
      </c>
      <c r="C403" t="s">
        <v>20</v>
      </c>
      <c r="D403" t="s">
        <v>15</v>
      </c>
      <c r="E403">
        <v>83</v>
      </c>
      <c r="F403">
        <v>50</v>
      </c>
      <c r="G403" s="2" t="s">
        <v>12</v>
      </c>
      <c r="H403">
        <v>1</v>
      </c>
      <c r="I403" t="b">
        <f>IF(AND(DataTable[[#This Row],[Month]]&gt;='Analysis 1'!$C$10,DataTable[[#This Row],[Month]]&lt;='Analysis 1'!$D$10),TRUE,FALSE)</f>
        <v>0</v>
      </c>
      <c r="J403" s="15"/>
    </row>
    <row r="404" spans="1:10" x14ac:dyDescent="0.25">
      <c r="A404" t="s">
        <v>104</v>
      </c>
      <c r="B404" s="1">
        <v>43915</v>
      </c>
      <c r="C404" t="s">
        <v>22</v>
      </c>
      <c r="D404" t="s">
        <v>18</v>
      </c>
      <c r="E404">
        <v>28</v>
      </c>
      <c r="F404">
        <v>4</v>
      </c>
      <c r="G404" s="2" t="s">
        <v>12</v>
      </c>
      <c r="H404">
        <v>1</v>
      </c>
      <c r="I404" t="b">
        <f>IF(AND(DataTable[[#This Row],[Month]]&gt;='Analysis 1'!$C$10,DataTable[[#This Row],[Month]]&lt;='Analysis 1'!$D$10),TRUE,FALSE)</f>
        <v>0</v>
      </c>
      <c r="J404" s="15"/>
    </row>
    <row r="405" spans="1:10" x14ac:dyDescent="0.25">
      <c r="A405" t="s">
        <v>105</v>
      </c>
      <c r="B405" s="1">
        <v>43916</v>
      </c>
      <c r="C405" t="s">
        <v>10</v>
      </c>
      <c r="D405" t="s">
        <v>11</v>
      </c>
      <c r="E405">
        <v>23</v>
      </c>
      <c r="F405">
        <v>2</v>
      </c>
      <c r="G405" s="2" t="s">
        <v>12</v>
      </c>
      <c r="H405">
        <v>1</v>
      </c>
      <c r="I405" t="b">
        <f>IF(AND(DataTable[[#This Row],[Month]]&gt;='Analysis 1'!$C$10,DataTable[[#This Row],[Month]]&lt;='Analysis 1'!$D$10),TRUE,FALSE)</f>
        <v>0</v>
      </c>
      <c r="J405" s="15"/>
    </row>
    <row r="406" spans="1:10" x14ac:dyDescent="0.25">
      <c r="A406" t="s">
        <v>106</v>
      </c>
      <c r="B406" s="1">
        <v>43917</v>
      </c>
      <c r="C406" t="s">
        <v>14</v>
      </c>
      <c r="D406" t="s">
        <v>15</v>
      </c>
      <c r="F406">
        <v>70</v>
      </c>
      <c r="G406" s="2" t="s">
        <v>26</v>
      </c>
      <c r="I406" t="b">
        <f>IF(AND(DataTable[[#This Row],[Month]]&gt;='Analysis 1'!$C$10,DataTable[[#This Row],[Month]]&lt;='Analysis 1'!$D$10),TRUE,FALSE)</f>
        <v>0</v>
      </c>
      <c r="J406" s="15"/>
    </row>
    <row r="407" spans="1:10" x14ac:dyDescent="0.25">
      <c r="A407" t="s">
        <v>107</v>
      </c>
      <c r="B407" s="1">
        <v>43918</v>
      </c>
      <c r="C407" t="s">
        <v>17</v>
      </c>
      <c r="D407" t="s">
        <v>18</v>
      </c>
      <c r="F407">
        <v>50</v>
      </c>
      <c r="G407" s="2" t="s">
        <v>26</v>
      </c>
      <c r="I407" t="b">
        <f>IF(AND(DataTable[[#This Row],[Month]]&gt;='Analysis 1'!$C$10,DataTable[[#This Row],[Month]]&lt;='Analysis 1'!$D$10),TRUE,FALSE)</f>
        <v>0</v>
      </c>
      <c r="J407" s="15"/>
    </row>
    <row r="408" spans="1:10" x14ac:dyDescent="0.25">
      <c r="A408" t="s">
        <v>108</v>
      </c>
      <c r="B408" s="1">
        <v>43919</v>
      </c>
      <c r="C408" t="s">
        <v>20</v>
      </c>
      <c r="D408" t="s">
        <v>15</v>
      </c>
      <c r="F408">
        <v>12</v>
      </c>
      <c r="G408" s="2" t="s">
        <v>26</v>
      </c>
      <c r="I408" t="b">
        <f>IF(AND(DataTable[[#This Row],[Month]]&gt;='Analysis 1'!$C$10,DataTable[[#This Row],[Month]]&lt;='Analysis 1'!$D$10),TRUE,FALSE)</f>
        <v>0</v>
      </c>
      <c r="J408" s="15"/>
    </row>
    <row r="409" spans="1:10" x14ac:dyDescent="0.25">
      <c r="A409" t="s">
        <v>109</v>
      </c>
      <c r="B409" s="1">
        <v>43920</v>
      </c>
      <c r="C409" t="s">
        <v>22</v>
      </c>
      <c r="D409" t="s">
        <v>18</v>
      </c>
      <c r="E409">
        <v>15</v>
      </c>
      <c r="F409">
        <v>1</v>
      </c>
      <c r="G409" s="2" t="s">
        <v>12</v>
      </c>
      <c r="H409">
        <v>1</v>
      </c>
      <c r="I409" t="b">
        <f>IF(AND(DataTable[[#This Row],[Month]]&gt;='Analysis 1'!$C$10,DataTable[[#This Row],[Month]]&lt;='Analysis 1'!$D$10),TRUE,FALSE)</f>
        <v>0</v>
      </c>
      <c r="J409" s="15"/>
    </row>
    <row r="410" spans="1:10" x14ac:dyDescent="0.25">
      <c r="A410" t="s">
        <v>110</v>
      </c>
      <c r="B410" s="1">
        <v>43921</v>
      </c>
      <c r="C410" t="s">
        <v>10</v>
      </c>
      <c r="D410" t="s">
        <v>11</v>
      </c>
      <c r="E410">
        <v>21</v>
      </c>
      <c r="F410">
        <v>2</v>
      </c>
      <c r="G410" s="2" t="s">
        <v>12</v>
      </c>
      <c r="H410">
        <v>1</v>
      </c>
      <c r="I410" t="b">
        <f>IF(AND(DataTable[[#This Row],[Month]]&gt;='Analysis 1'!$C$10,DataTable[[#This Row],[Month]]&lt;='Analysis 1'!$D$10),TRUE,FALSE)</f>
        <v>0</v>
      </c>
      <c r="J410" s="15"/>
    </row>
    <row r="411" spans="1:10" x14ac:dyDescent="0.25">
      <c r="A411" t="s">
        <v>111</v>
      </c>
      <c r="B411" s="1">
        <v>43922</v>
      </c>
      <c r="C411" t="s">
        <v>14</v>
      </c>
      <c r="D411" t="s">
        <v>15</v>
      </c>
      <c r="E411">
        <v>29</v>
      </c>
      <c r="F411">
        <v>3</v>
      </c>
      <c r="G411" s="2" t="s">
        <v>12</v>
      </c>
      <c r="H411">
        <v>1</v>
      </c>
      <c r="I411" t="b">
        <f>IF(AND(DataTable[[#This Row],[Month]]&gt;='Analysis 1'!$C$10,DataTable[[#This Row],[Month]]&lt;='Analysis 1'!$D$10),TRUE,FALSE)</f>
        <v>0</v>
      </c>
      <c r="J411" s="15"/>
    </row>
    <row r="412" spans="1:10" x14ac:dyDescent="0.25">
      <c r="A412" t="s">
        <v>112</v>
      </c>
      <c r="B412" s="1">
        <v>43923</v>
      </c>
      <c r="C412" t="s">
        <v>17</v>
      </c>
      <c r="D412" t="s">
        <v>18</v>
      </c>
      <c r="E412">
        <v>21</v>
      </c>
      <c r="G412" s="2" t="s">
        <v>12</v>
      </c>
      <c r="H412">
        <v>1</v>
      </c>
      <c r="I412" t="b">
        <f>IF(AND(DataTable[[#This Row],[Month]]&gt;='Analysis 1'!$C$10,DataTable[[#This Row],[Month]]&lt;='Analysis 1'!$D$10),TRUE,FALSE)</f>
        <v>0</v>
      </c>
      <c r="J412" s="15"/>
    </row>
    <row r="413" spans="1:10" x14ac:dyDescent="0.25">
      <c r="A413" t="s">
        <v>113</v>
      </c>
      <c r="B413" s="1">
        <v>43924</v>
      </c>
      <c r="C413" t="s">
        <v>20</v>
      </c>
      <c r="D413" t="s">
        <v>15</v>
      </c>
      <c r="E413">
        <v>17</v>
      </c>
      <c r="F413">
        <v>4</v>
      </c>
      <c r="G413" s="2" t="s">
        <v>12</v>
      </c>
      <c r="H413">
        <v>1</v>
      </c>
      <c r="I413" t="b">
        <f>IF(AND(DataTable[[#This Row],[Month]]&gt;='Analysis 1'!$C$10,DataTable[[#This Row],[Month]]&lt;='Analysis 1'!$D$10),TRUE,FALSE)</f>
        <v>0</v>
      </c>
      <c r="J413" s="15"/>
    </row>
    <row r="414" spans="1:10" x14ac:dyDescent="0.25">
      <c r="A414" t="s">
        <v>114</v>
      </c>
      <c r="B414" s="1">
        <v>43925</v>
      </c>
      <c r="C414" t="s">
        <v>22</v>
      </c>
      <c r="D414" t="s">
        <v>18</v>
      </c>
      <c r="E414">
        <v>22</v>
      </c>
      <c r="F414">
        <v>10</v>
      </c>
      <c r="G414" s="2" t="s">
        <v>23</v>
      </c>
      <c r="H414">
        <v>1</v>
      </c>
      <c r="I414" t="b">
        <f>IF(AND(DataTable[[#This Row],[Month]]&gt;='Analysis 1'!$C$10,DataTable[[#This Row],[Month]]&lt;='Analysis 1'!$D$10),TRUE,FALSE)</f>
        <v>0</v>
      </c>
      <c r="J414" s="15"/>
    </row>
    <row r="415" spans="1:10" x14ac:dyDescent="0.25">
      <c r="A415" t="s">
        <v>115</v>
      </c>
      <c r="B415" s="1">
        <v>43926</v>
      </c>
      <c r="C415" t="s">
        <v>10</v>
      </c>
      <c r="D415" t="s">
        <v>11</v>
      </c>
      <c r="E415">
        <v>21</v>
      </c>
      <c r="F415">
        <v>9</v>
      </c>
      <c r="G415" s="2" t="s">
        <v>12</v>
      </c>
      <c r="H415">
        <v>1</v>
      </c>
      <c r="I415" t="b">
        <f>IF(AND(DataTable[[#This Row],[Month]]&gt;='Analysis 1'!$C$10,DataTable[[#This Row],[Month]]&lt;='Analysis 1'!$D$10),TRUE,FALSE)</f>
        <v>0</v>
      </c>
      <c r="J415" s="15"/>
    </row>
    <row r="416" spans="1:10" x14ac:dyDescent="0.25">
      <c r="A416" t="s">
        <v>116</v>
      </c>
      <c r="B416" s="1">
        <v>43927</v>
      </c>
      <c r="C416" t="s">
        <v>14</v>
      </c>
      <c r="D416" t="s">
        <v>15</v>
      </c>
      <c r="F416">
        <v>2</v>
      </c>
      <c r="G416" s="2" t="s">
        <v>26</v>
      </c>
      <c r="I416" t="b">
        <f>IF(AND(DataTable[[#This Row],[Month]]&gt;='Analysis 1'!$C$10,DataTable[[#This Row],[Month]]&lt;='Analysis 1'!$D$10),TRUE,FALSE)</f>
        <v>0</v>
      </c>
      <c r="J416" s="15"/>
    </row>
    <row r="417" spans="1:10" x14ac:dyDescent="0.25">
      <c r="A417" t="s">
        <v>117</v>
      </c>
      <c r="B417" s="1">
        <v>43928</v>
      </c>
      <c r="C417" t="s">
        <v>17</v>
      </c>
      <c r="D417" t="s">
        <v>18</v>
      </c>
      <c r="F417">
        <v>13</v>
      </c>
      <c r="G417" s="2" t="s">
        <v>26</v>
      </c>
      <c r="I417" t="b">
        <f>IF(AND(DataTable[[#This Row],[Month]]&gt;='Analysis 1'!$C$10,DataTable[[#This Row],[Month]]&lt;='Analysis 1'!$D$10),TRUE,FALSE)</f>
        <v>0</v>
      </c>
      <c r="J417" s="15"/>
    </row>
    <row r="418" spans="1:10" x14ac:dyDescent="0.25">
      <c r="A418" t="s">
        <v>118</v>
      </c>
      <c r="B418" s="1">
        <v>43929</v>
      </c>
      <c r="C418" t="s">
        <v>20</v>
      </c>
      <c r="D418" t="s">
        <v>15</v>
      </c>
      <c r="E418">
        <v>44</v>
      </c>
      <c r="F418">
        <v>15</v>
      </c>
      <c r="G418" s="2" t="s">
        <v>12</v>
      </c>
      <c r="H418">
        <v>1</v>
      </c>
      <c r="I418" t="b">
        <f>IF(AND(DataTable[[#This Row],[Month]]&gt;='Analysis 1'!$C$10,DataTable[[#This Row],[Month]]&lt;='Analysis 1'!$D$10),TRUE,FALSE)</f>
        <v>0</v>
      </c>
      <c r="J418" s="15"/>
    </row>
    <row r="419" spans="1:10" x14ac:dyDescent="0.25">
      <c r="A419" t="s">
        <v>119</v>
      </c>
      <c r="B419" s="1">
        <v>43930</v>
      </c>
      <c r="C419" t="s">
        <v>22</v>
      </c>
      <c r="D419" t="s">
        <v>18</v>
      </c>
      <c r="E419">
        <v>43</v>
      </c>
      <c r="F419">
        <v>18</v>
      </c>
      <c r="G419" s="2" t="s">
        <v>12</v>
      </c>
      <c r="H419">
        <v>1</v>
      </c>
      <c r="I419" t="b">
        <f>IF(AND(DataTable[[#This Row],[Month]]&gt;='Analysis 1'!$C$10,DataTable[[#This Row],[Month]]&lt;='Analysis 1'!$D$10),TRUE,FALSE)</f>
        <v>0</v>
      </c>
      <c r="J419" s="15"/>
    </row>
    <row r="420" spans="1:10" x14ac:dyDescent="0.25">
      <c r="A420" t="s">
        <v>120</v>
      </c>
      <c r="B420" s="1">
        <v>43931</v>
      </c>
      <c r="C420" t="s">
        <v>10</v>
      </c>
      <c r="D420" t="s">
        <v>11</v>
      </c>
      <c r="E420">
        <v>62</v>
      </c>
      <c r="F420">
        <v>10</v>
      </c>
      <c r="G420" s="2" t="s">
        <v>12</v>
      </c>
      <c r="H420">
        <v>1</v>
      </c>
      <c r="I420" t="b">
        <f>IF(AND(DataTable[[#This Row],[Month]]&gt;='Analysis 1'!$C$10,DataTable[[#This Row],[Month]]&lt;='Analysis 1'!$D$10),TRUE,FALSE)</f>
        <v>0</v>
      </c>
      <c r="J420" s="15"/>
    </row>
    <row r="421" spans="1:10" x14ac:dyDescent="0.25">
      <c r="A421" t="s">
        <v>121</v>
      </c>
      <c r="B421" s="1">
        <v>43932</v>
      </c>
      <c r="C421" t="s">
        <v>14</v>
      </c>
      <c r="D421" t="s">
        <v>15</v>
      </c>
      <c r="E421">
        <v>49</v>
      </c>
      <c r="F421">
        <v>39</v>
      </c>
      <c r="G421" s="2" t="s">
        <v>12</v>
      </c>
      <c r="H421">
        <v>0</v>
      </c>
      <c r="I421" t="b">
        <f>IF(AND(DataTable[[#This Row],[Month]]&gt;='Analysis 1'!$C$10,DataTable[[#This Row],[Month]]&lt;='Analysis 1'!$D$10),TRUE,FALSE)</f>
        <v>0</v>
      </c>
      <c r="J421" s="15"/>
    </row>
    <row r="422" spans="1:10" x14ac:dyDescent="0.25">
      <c r="A422" t="s">
        <v>122</v>
      </c>
      <c r="B422" s="1">
        <v>43933</v>
      </c>
      <c r="C422" t="s">
        <v>17</v>
      </c>
      <c r="D422" t="s">
        <v>18</v>
      </c>
      <c r="E422">
        <v>29</v>
      </c>
      <c r="F422">
        <v>4</v>
      </c>
      <c r="G422" s="2" t="s">
        <v>12</v>
      </c>
      <c r="H422">
        <v>0</v>
      </c>
      <c r="I422" t="b">
        <f>IF(AND(DataTable[[#This Row],[Month]]&gt;='Analysis 1'!$C$10,DataTable[[#This Row],[Month]]&lt;='Analysis 1'!$D$10),TRUE,FALSE)</f>
        <v>0</v>
      </c>
      <c r="J422" s="15"/>
    </row>
    <row r="423" spans="1:10" x14ac:dyDescent="0.25">
      <c r="A423" t="s">
        <v>123</v>
      </c>
      <c r="B423" s="1">
        <v>43934</v>
      </c>
      <c r="C423" t="s">
        <v>20</v>
      </c>
      <c r="D423" t="s">
        <v>15</v>
      </c>
      <c r="E423">
        <v>29</v>
      </c>
      <c r="F423">
        <v>5</v>
      </c>
      <c r="G423" s="2" t="s">
        <v>12</v>
      </c>
      <c r="H423">
        <v>1</v>
      </c>
      <c r="I423" t="b">
        <f>IF(AND(DataTable[[#This Row],[Month]]&gt;='Analysis 1'!$C$10,DataTable[[#This Row],[Month]]&lt;='Analysis 1'!$D$10),TRUE,FALSE)</f>
        <v>0</v>
      </c>
      <c r="J423" s="15"/>
    </row>
    <row r="424" spans="1:10" x14ac:dyDescent="0.25">
      <c r="A424" t="s">
        <v>124</v>
      </c>
      <c r="B424" s="1">
        <v>43935</v>
      </c>
      <c r="C424" t="s">
        <v>22</v>
      </c>
      <c r="D424" t="s">
        <v>18</v>
      </c>
      <c r="F424">
        <v>0</v>
      </c>
      <c r="G424" s="2" t="s">
        <v>26</v>
      </c>
      <c r="I424" t="b">
        <f>IF(AND(DataTable[[#This Row],[Month]]&gt;='Analysis 1'!$C$10,DataTable[[#This Row],[Month]]&lt;='Analysis 1'!$D$10),TRUE,FALSE)</f>
        <v>0</v>
      </c>
      <c r="J424" s="15"/>
    </row>
    <row r="425" spans="1:10" x14ac:dyDescent="0.25">
      <c r="A425" t="s">
        <v>125</v>
      </c>
      <c r="B425" s="1">
        <v>43936</v>
      </c>
      <c r="C425" t="s">
        <v>10</v>
      </c>
      <c r="D425" t="s">
        <v>11</v>
      </c>
      <c r="F425">
        <v>50</v>
      </c>
      <c r="G425" s="2" t="s">
        <v>26</v>
      </c>
      <c r="I425" t="b">
        <f>IF(AND(DataTable[[#This Row],[Month]]&gt;='Analysis 1'!$C$10,DataTable[[#This Row],[Month]]&lt;='Analysis 1'!$D$10),TRUE,FALSE)</f>
        <v>0</v>
      </c>
      <c r="J425" s="15"/>
    </row>
    <row r="426" spans="1:10" x14ac:dyDescent="0.25">
      <c r="A426" t="s">
        <v>51</v>
      </c>
      <c r="B426" s="1">
        <v>43862</v>
      </c>
      <c r="C426" t="s">
        <v>14</v>
      </c>
      <c r="D426" t="s">
        <v>15</v>
      </c>
      <c r="E426">
        <v>17</v>
      </c>
      <c r="F426">
        <v>4</v>
      </c>
      <c r="G426" s="2" t="s">
        <v>12</v>
      </c>
      <c r="H426">
        <v>1</v>
      </c>
      <c r="I426" t="b">
        <f>IF(AND(DataTable[[#This Row],[Month]]&gt;='Analysis 1'!$C$10,DataTable[[#This Row],[Month]]&lt;='Analysis 1'!$D$10),TRUE,FALSE)</f>
        <v>1</v>
      </c>
      <c r="J426" s="15"/>
    </row>
    <row r="427" spans="1:10" x14ac:dyDescent="0.25">
      <c r="A427" t="s">
        <v>52</v>
      </c>
      <c r="B427" s="1">
        <v>43863</v>
      </c>
      <c r="C427" t="s">
        <v>17</v>
      </c>
      <c r="D427" t="s">
        <v>18</v>
      </c>
      <c r="F427">
        <v>2</v>
      </c>
      <c r="G427" s="2" t="s">
        <v>26</v>
      </c>
      <c r="I427" t="b">
        <f>IF(AND(DataTable[[#This Row],[Month]]&gt;='Analysis 1'!$C$10,DataTable[[#This Row],[Month]]&lt;='Analysis 1'!$D$10),TRUE,FALSE)</f>
        <v>1</v>
      </c>
      <c r="J427" s="15"/>
    </row>
    <row r="428" spans="1:10" x14ac:dyDescent="0.25">
      <c r="A428" t="s">
        <v>53</v>
      </c>
      <c r="B428" s="1">
        <v>43864</v>
      </c>
      <c r="C428" t="s">
        <v>20</v>
      </c>
      <c r="D428" t="s">
        <v>15</v>
      </c>
      <c r="F428">
        <v>70</v>
      </c>
      <c r="G428" s="2" t="s">
        <v>26</v>
      </c>
      <c r="I428" t="b">
        <f>IF(AND(DataTable[[#This Row],[Month]]&gt;='Analysis 1'!$C$10,DataTable[[#This Row],[Month]]&lt;='Analysis 1'!$D$10),TRUE,FALSE)</f>
        <v>1</v>
      </c>
      <c r="J428" s="15"/>
    </row>
    <row r="429" spans="1:10" x14ac:dyDescent="0.25">
      <c r="A429" t="s">
        <v>54</v>
      </c>
      <c r="B429" s="1">
        <v>43865</v>
      </c>
      <c r="C429" t="s">
        <v>22</v>
      </c>
      <c r="D429" t="s">
        <v>18</v>
      </c>
      <c r="F429">
        <v>50</v>
      </c>
      <c r="G429" s="2" t="s">
        <v>26</v>
      </c>
      <c r="I429" t="b">
        <f>IF(AND(DataTable[[#This Row],[Month]]&gt;='Analysis 1'!$C$10,DataTable[[#This Row],[Month]]&lt;='Analysis 1'!$D$10),TRUE,FALSE)</f>
        <v>1</v>
      </c>
      <c r="J429" s="15"/>
    </row>
    <row r="430" spans="1:10" x14ac:dyDescent="0.25">
      <c r="A430" t="s">
        <v>55</v>
      </c>
      <c r="B430" s="1">
        <v>43866</v>
      </c>
      <c r="C430" t="s">
        <v>10</v>
      </c>
      <c r="D430" t="s">
        <v>11</v>
      </c>
      <c r="E430">
        <v>14</v>
      </c>
      <c r="F430">
        <v>12</v>
      </c>
      <c r="G430" s="2" t="s">
        <v>12</v>
      </c>
      <c r="H430">
        <v>1</v>
      </c>
      <c r="I430" t="b">
        <f>IF(AND(DataTable[[#This Row],[Month]]&gt;='Analysis 1'!$C$10,DataTable[[#This Row],[Month]]&lt;='Analysis 1'!$D$10),TRUE,FALSE)</f>
        <v>1</v>
      </c>
      <c r="J430" s="15"/>
    </row>
    <row r="431" spans="1:10" x14ac:dyDescent="0.25">
      <c r="A431" t="s">
        <v>56</v>
      </c>
      <c r="B431" s="1">
        <v>43867</v>
      </c>
      <c r="C431" t="s">
        <v>14</v>
      </c>
      <c r="D431" t="s">
        <v>15</v>
      </c>
      <c r="E431">
        <v>12</v>
      </c>
      <c r="F431">
        <v>1</v>
      </c>
      <c r="G431" s="2" t="s">
        <v>12</v>
      </c>
      <c r="H431">
        <v>1</v>
      </c>
      <c r="I431" t="b">
        <f>IF(AND(DataTable[[#This Row],[Month]]&gt;='Analysis 1'!$C$10,DataTable[[#This Row],[Month]]&lt;='Analysis 1'!$D$10),TRUE,FALSE)</f>
        <v>1</v>
      </c>
      <c r="J431" s="15"/>
    </row>
    <row r="432" spans="1:10" x14ac:dyDescent="0.25">
      <c r="A432" t="s">
        <v>57</v>
      </c>
      <c r="B432" s="1">
        <v>43868</v>
      </c>
      <c r="C432" t="s">
        <v>17</v>
      </c>
      <c r="D432" t="s">
        <v>18</v>
      </c>
      <c r="E432">
        <v>20</v>
      </c>
      <c r="F432">
        <v>2</v>
      </c>
      <c r="G432" s="2" t="s">
        <v>12</v>
      </c>
      <c r="H432">
        <v>1</v>
      </c>
      <c r="I432" t="b">
        <f>IF(AND(DataTable[[#This Row],[Month]]&gt;='Analysis 1'!$C$10,DataTable[[#This Row],[Month]]&lt;='Analysis 1'!$D$10),TRUE,FALSE)</f>
        <v>1</v>
      </c>
      <c r="J432" s="15"/>
    </row>
    <row r="433" spans="1:10" x14ac:dyDescent="0.25">
      <c r="A433" t="s">
        <v>58</v>
      </c>
      <c r="B433" s="1">
        <v>43869</v>
      </c>
      <c r="C433" t="s">
        <v>20</v>
      </c>
      <c r="D433" t="s">
        <v>15</v>
      </c>
      <c r="E433">
        <v>16</v>
      </c>
      <c r="F433">
        <v>3</v>
      </c>
      <c r="G433" s="2" t="s">
        <v>12</v>
      </c>
      <c r="H433">
        <v>1</v>
      </c>
      <c r="I433" t="b">
        <f>IF(AND(DataTable[[#This Row],[Month]]&gt;='Analysis 1'!$C$10,DataTable[[#This Row],[Month]]&lt;='Analysis 1'!$D$10),TRUE,FALSE)</f>
        <v>1</v>
      </c>
      <c r="J433" s="15"/>
    </row>
    <row r="434" spans="1:10" x14ac:dyDescent="0.25">
      <c r="A434" t="s">
        <v>59</v>
      </c>
      <c r="B434" s="1">
        <v>43870</v>
      </c>
      <c r="C434" t="s">
        <v>22</v>
      </c>
      <c r="D434" t="s">
        <v>18</v>
      </c>
      <c r="E434">
        <v>19</v>
      </c>
      <c r="G434" s="2" t="s">
        <v>12</v>
      </c>
      <c r="H434">
        <v>1</v>
      </c>
      <c r="I434" t="b">
        <f>IF(AND(DataTable[[#This Row],[Month]]&gt;='Analysis 1'!$C$10,DataTable[[#This Row],[Month]]&lt;='Analysis 1'!$D$10),TRUE,FALSE)</f>
        <v>1</v>
      </c>
      <c r="J434" s="15"/>
    </row>
    <row r="435" spans="1:10" x14ac:dyDescent="0.25">
      <c r="A435" t="s">
        <v>60</v>
      </c>
      <c r="B435" s="1">
        <v>43871</v>
      </c>
      <c r="C435" t="s">
        <v>10</v>
      </c>
      <c r="D435" t="s">
        <v>11</v>
      </c>
      <c r="E435">
        <v>15</v>
      </c>
      <c r="F435">
        <v>4</v>
      </c>
      <c r="G435" s="2" t="s">
        <v>23</v>
      </c>
      <c r="H435">
        <v>1</v>
      </c>
      <c r="I435" t="b">
        <f>IF(AND(DataTable[[#This Row],[Month]]&gt;='Analysis 1'!$C$10,DataTable[[#This Row],[Month]]&lt;='Analysis 1'!$D$10),TRUE,FALSE)</f>
        <v>1</v>
      </c>
      <c r="J435" s="15"/>
    </row>
    <row r="436" spans="1:10" x14ac:dyDescent="0.25">
      <c r="A436" t="s">
        <v>61</v>
      </c>
      <c r="B436" s="1">
        <v>43872</v>
      </c>
      <c r="C436" t="s">
        <v>14</v>
      </c>
      <c r="D436" t="s">
        <v>15</v>
      </c>
      <c r="E436">
        <v>21</v>
      </c>
      <c r="F436">
        <v>10</v>
      </c>
      <c r="G436" s="2" t="s">
        <v>12</v>
      </c>
      <c r="H436">
        <v>1</v>
      </c>
      <c r="I436" t="b">
        <f>IF(AND(DataTable[[#This Row],[Month]]&gt;='Analysis 1'!$C$10,DataTable[[#This Row],[Month]]&lt;='Analysis 1'!$D$10),TRUE,FALSE)</f>
        <v>1</v>
      </c>
      <c r="J436" s="15"/>
    </row>
    <row r="437" spans="1:10" x14ac:dyDescent="0.25">
      <c r="A437" t="s">
        <v>62</v>
      </c>
      <c r="B437" s="1">
        <v>43873</v>
      </c>
      <c r="C437" t="s">
        <v>17</v>
      </c>
      <c r="D437" t="s">
        <v>18</v>
      </c>
      <c r="F437">
        <v>9</v>
      </c>
      <c r="G437" s="2" t="s">
        <v>26</v>
      </c>
      <c r="I437" t="b">
        <f>IF(AND(DataTable[[#This Row],[Month]]&gt;='Analysis 1'!$C$10,DataTable[[#This Row],[Month]]&lt;='Analysis 1'!$D$10),TRUE,FALSE)</f>
        <v>1</v>
      </c>
      <c r="J437" s="15"/>
    </row>
    <row r="438" spans="1:10" x14ac:dyDescent="0.25">
      <c r="A438" t="s">
        <v>63</v>
      </c>
      <c r="B438" s="1">
        <v>43874</v>
      </c>
      <c r="C438" t="s">
        <v>20</v>
      </c>
      <c r="D438" t="s">
        <v>15</v>
      </c>
      <c r="F438">
        <v>2</v>
      </c>
      <c r="G438" s="2" t="s">
        <v>26</v>
      </c>
      <c r="I438" t="b">
        <f>IF(AND(DataTable[[#This Row],[Month]]&gt;='Analysis 1'!$C$10,DataTable[[#This Row],[Month]]&lt;='Analysis 1'!$D$10),TRUE,FALSE)</f>
        <v>1</v>
      </c>
      <c r="J438" s="15"/>
    </row>
    <row r="439" spans="1:10" x14ac:dyDescent="0.25">
      <c r="A439" t="s">
        <v>64</v>
      </c>
      <c r="B439" s="1">
        <v>43875</v>
      </c>
      <c r="C439" t="s">
        <v>22</v>
      </c>
      <c r="D439" t="s">
        <v>18</v>
      </c>
      <c r="E439">
        <v>18</v>
      </c>
      <c r="F439">
        <v>13</v>
      </c>
      <c r="G439" s="2" t="s">
        <v>12</v>
      </c>
      <c r="H439">
        <v>1</v>
      </c>
      <c r="I439" t="b">
        <f>IF(AND(DataTable[[#This Row],[Month]]&gt;='Analysis 1'!$C$10,DataTable[[#This Row],[Month]]&lt;='Analysis 1'!$D$10),TRUE,FALSE)</f>
        <v>1</v>
      </c>
      <c r="J439" s="15"/>
    </row>
    <row r="440" spans="1:10" x14ac:dyDescent="0.25">
      <c r="A440" t="s">
        <v>65</v>
      </c>
      <c r="B440" s="1">
        <v>43876</v>
      </c>
      <c r="C440" t="s">
        <v>10</v>
      </c>
      <c r="D440" t="s">
        <v>11</v>
      </c>
      <c r="E440">
        <v>14</v>
      </c>
      <c r="F440">
        <v>15</v>
      </c>
      <c r="G440" s="2" t="s">
        <v>12</v>
      </c>
      <c r="H440">
        <v>1</v>
      </c>
      <c r="I440" t="b">
        <f>IF(AND(DataTable[[#This Row],[Month]]&gt;='Analysis 1'!$C$10,DataTable[[#This Row],[Month]]&lt;='Analysis 1'!$D$10),TRUE,FALSE)</f>
        <v>1</v>
      </c>
      <c r="J440" s="15"/>
    </row>
    <row r="441" spans="1:10" x14ac:dyDescent="0.25">
      <c r="A441" t="s">
        <v>66</v>
      </c>
      <c r="B441" s="1">
        <v>43877</v>
      </c>
      <c r="C441" t="s">
        <v>14</v>
      </c>
      <c r="D441" t="s">
        <v>15</v>
      </c>
      <c r="E441">
        <v>13</v>
      </c>
      <c r="F441">
        <v>18</v>
      </c>
      <c r="G441" s="2" t="s">
        <v>12</v>
      </c>
      <c r="H441">
        <v>1</v>
      </c>
      <c r="I441" t="b">
        <f>IF(AND(DataTable[[#This Row],[Month]]&gt;='Analysis 1'!$C$10,DataTable[[#This Row],[Month]]&lt;='Analysis 1'!$D$10),TRUE,FALSE)</f>
        <v>1</v>
      </c>
      <c r="J441" s="15"/>
    </row>
    <row r="442" spans="1:10" x14ac:dyDescent="0.25">
      <c r="A442" t="s">
        <v>67</v>
      </c>
      <c r="B442" s="1">
        <v>43878</v>
      </c>
      <c r="C442" t="s">
        <v>17</v>
      </c>
      <c r="D442" t="s">
        <v>18</v>
      </c>
      <c r="E442">
        <v>11</v>
      </c>
      <c r="F442">
        <v>10</v>
      </c>
      <c r="G442" s="2" t="s">
        <v>12</v>
      </c>
      <c r="H442">
        <v>0</v>
      </c>
      <c r="I442" t="b">
        <f>IF(AND(DataTable[[#This Row],[Month]]&gt;='Analysis 1'!$C$10,DataTable[[#This Row],[Month]]&lt;='Analysis 1'!$D$10),TRUE,FALSE)</f>
        <v>1</v>
      </c>
      <c r="J442" s="15"/>
    </row>
    <row r="443" spans="1:10" x14ac:dyDescent="0.25">
      <c r="A443" t="s">
        <v>68</v>
      </c>
      <c r="B443" s="1">
        <v>43879</v>
      </c>
      <c r="C443" t="s">
        <v>20</v>
      </c>
      <c r="D443" t="s">
        <v>15</v>
      </c>
      <c r="E443">
        <v>12</v>
      </c>
      <c r="F443">
        <v>39</v>
      </c>
      <c r="G443" s="2" t="s">
        <v>12</v>
      </c>
      <c r="H443">
        <v>1</v>
      </c>
      <c r="I443" t="b">
        <f>IF(AND(DataTable[[#This Row],[Month]]&gt;='Analysis 1'!$C$10,DataTable[[#This Row],[Month]]&lt;='Analysis 1'!$D$10),TRUE,FALSE)</f>
        <v>1</v>
      </c>
      <c r="J443" s="15"/>
    </row>
    <row r="444" spans="1:10" x14ac:dyDescent="0.25">
      <c r="A444" t="s">
        <v>69</v>
      </c>
      <c r="B444" s="1">
        <v>43880</v>
      </c>
      <c r="C444" t="s">
        <v>22</v>
      </c>
      <c r="D444" t="s">
        <v>18</v>
      </c>
      <c r="E444">
        <v>11</v>
      </c>
      <c r="F444">
        <v>4</v>
      </c>
      <c r="G444" s="2" t="s">
        <v>12</v>
      </c>
      <c r="H444">
        <v>0</v>
      </c>
      <c r="I444" t="b">
        <f>IF(AND(DataTable[[#This Row],[Month]]&gt;='Analysis 1'!$C$10,DataTable[[#This Row],[Month]]&lt;='Analysis 1'!$D$10),TRUE,FALSE)</f>
        <v>1</v>
      </c>
      <c r="J444" s="15"/>
    </row>
    <row r="445" spans="1:10" x14ac:dyDescent="0.25">
      <c r="A445" t="s">
        <v>70</v>
      </c>
      <c r="B445" s="1">
        <v>43881</v>
      </c>
      <c r="C445" t="s">
        <v>10</v>
      </c>
      <c r="D445" t="s">
        <v>11</v>
      </c>
      <c r="F445">
        <v>5</v>
      </c>
      <c r="G445" s="2" t="s">
        <v>26</v>
      </c>
      <c r="I445" t="b">
        <f>IF(AND(DataTable[[#This Row],[Month]]&gt;='Analysis 1'!$C$10,DataTable[[#This Row],[Month]]&lt;='Analysis 1'!$D$10),TRUE,FALSE)</f>
        <v>1</v>
      </c>
      <c r="J445" s="15"/>
    </row>
    <row r="446" spans="1:10" x14ac:dyDescent="0.25">
      <c r="A446" t="s">
        <v>71</v>
      </c>
      <c r="B446" s="1">
        <v>43882</v>
      </c>
      <c r="C446" t="s">
        <v>14</v>
      </c>
      <c r="D446" t="s">
        <v>15</v>
      </c>
      <c r="F446">
        <v>0</v>
      </c>
      <c r="G446" s="2" t="s">
        <v>26</v>
      </c>
      <c r="I446" t="b">
        <f>IF(AND(DataTable[[#This Row],[Month]]&gt;='Analysis 1'!$C$10,DataTable[[#This Row],[Month]]&lt;='Analysis 1'!$D$10),TRUE,FALSE)</f>
        <v>1</v>
      </c>
      <c r="J446" s="15"/>
    </row>
    <row r="447" spans="1:10" x14ac:dyDescent="0.25">
      <c r="A447" t="s">
        <v>72</v>
      </c>
      <c r="B447" s="1">
        <v>43883</v>
      </c>
      <c r="C447" t="s">
        <v>17</v>
      </c>
      <c r="D447" t="s">
        <v>18</v>
      </c>
      <c r="F447">
        <v>50</v>
      </c>
      <c r="G447" s="2" t="s">
        <v>26</v>
      </c>
      <c r="I447" t="b">
        <f>IF(AND(DataTable[[#This Row],[Month]]&gt;='Analysis 1'!$C$10,DataTable[[#This Row],[Month]]&lt;='Analysis 1'!$D$10),TRUE,FALSE)</f>
        <v>1</v>
      </c>
      <c r="J447" s="15"/>
    </row>
    <row r="448" spans="1:10" x14ac:dyDescent="0.25">
      <c r="A448" t="s">
        <v>73</v>
      </c>
      <c r="B448" s="1">
        <v>43884</v>
      </c>
      <c r="C448" t="s">
        <v>20</v>
      </c>
      <c r="D448" t="s">
        <v>15</v>
      </c>
      <c r="E448">
        <v>29</v>
      </c>
      <c r="F448">
        <v>4</v>
      </c>
      <c r="G448" s="2" t="s">
        <v>12</v>
      </c>
      <c r="H448">
        <v>1</v>
      </c>
      <c r="I448" t="b">
        <f>IF(AND(DataTable[[#This Row],[Month]]&gt;='Analysis 1'!$C$10,DataTable[[#This Row],[Month]]&lt;='Analysis 1'!$D$10),TRUE,FALSE)</f>
        <v>1</v>
      </c>
      <c r="J448" s="15"/>
    </row>
    <row r="449" spans="1:10" x14ac:dyDescent="0.25">
      <c r="A449" t="s">
        <v>74</v>
      </c>
      <c r="B449" s="1">
        <v>43885</v>
      </c>
      <c r="C449" t="s">
        <v>22</v>
      </c>
      <c r="D449" t="s">
        <v>18</v>
      </c>
      <c r="E449">
        <v>31</v>
      </c>
      <c r="F449">
        <v>2</v>
      </c>
      <c r="G449" s="2" t="s">
        <v>12</v>
      </c>
      <c r="H449">
        <v>1</v>
      </c>
      <c r="I449" t="b">
        <f>IF(AND(DataTable[[#This Row],[Month]]&gt;='Analysis 1'!$C$10,DataTable[[#This Row],[Month]]&lt;='Analysis 1'!$D$10),TRUE,FALSE)</f>
        <v>1</v>
      </c>
      <c r="J449" s="15"/>
    </row>
    <row r="450" spans="1:10" x14ac:dyDescent="0.25">
      <c r="A450" t="s">
        <v>75</v>
      </c>
      <c r="B450" s="1">
        <v>43886</v>
      </c>
      <c r="C450" t="s">
        <v>10</v>
      </c>
      <c r="D450" t="s">
        <v>11</v>
      </c>
      <c r="E450">
        <v>73</v>
      </c>
      <c r="F450">
        <v>70</v>
      </c>
      <c r="G450" s="2" t="s">
        <v>12</v>
      </c>
      <c r="H450">
        <v>0</v>
      </c>
      <c r="I450" t="b">
        <f>IF(AND(DataTable[[#This Row],[Month]]&gt;='Analysis 1'!$C$10,DataTable[[#This Row],[Month]]&lt;='Analysis 1'!$D$10),TRUE,FALSE)</f>
        <v>1</v>
      </c>
      <c r="J450" s="15"/>
    </row>
    <row r="451" spans="1:10" x14ac:dyDescent="0.25">
      <c r="A451" t="s">
        <v>76</v>
      </c>
      <c r="B451" s="1">
        <v>43887</v>
      </c>
      <c r="C451" t="s">
        <v>14</v>
      </c>
      <c r="D451" t="s">
        <v>15</v>
      </c>
      <c r="E451">
        <v>13</v>
      </c>
      <c r="F451">
        <v>50</v>
      </c>
      <c r="G451" s="2" t="s">
        <v>12</v>
      </c>
      <c r="H451">
        <v>1</v>
      </c>
      <c r="I451" t="b">
        <f>IF(AND(DataTable[[#This Row],[Month]]&gt;='Analysis 1'!$C$10,DataTable[[#This Row],[Month]]&lt;='Analysis 1'!$D$10),TRUE,FALSE)</f>
        <v>1</v>
      </c>
      <c r="J451" s="15"/>
    </row>
    <row r="452" spans="1:10" x14ac:dyDescent="0.25">
      <c r="A452" t="s">
        <v>77</v>
      </c>
      <c r="B452" s="1">
        <v>43888</v>
      </c>
      <c r="C452" t="s">
        <v>17</v>
      </c>
      <c r="D452" t="s">
        <v>18</v>
      </c>
      <c r="E452">
        <v>13</v>
      </c>
      <c r="F452">
        <v>12</v>
      </c>
      <c r="G452" s="2" t="s">
        <v>12</v>
      </c>
      <c r="H452">
        <v>1</v>
      </c>
      <c r="I452" t="b">
        <f>IF(AND(DataTable[[#This Row],[Month]]&gt;='Analysis 1'!$C$10,DataTable[[#This Row],[Month]]&lt;='Analysis 1'!$D$10),TRUE,FALSE)</f>
        <v>1</v>
      </c>
      <c r="J452" s="15"/>
    </row>
    <row r="453" spans="1:10" x14ac:dyDescent="0.25">
      <c r="A453" t="s">
        <v>78</v>
      </c>
      <c r="B453" s="1">
        <v>43889</v>
      </c>
      <c r="C453" t="s">
        <v>20</v>
      </c>
      <c r="D453" t="s">
        <v>15</v>
      </c>
      <c r="E453">
        <v>28</v>
      </c>
      <c r="F453">
        <v>1</v>
      </c>
      <c r="G453" s="2" t="s">
        <v>23</v>
      </c>
      <c r="H453">
        <v>1</v>
      </c>
      <c r="I453" t="b">
        <f>IF(AND(DataTable[[#This Row],[Month]]&gt;='Analysis 1'!$C$10,DataTable[[#This Row],[Month]]&lt;='Analysis 1'!$D$10),TRUE,FALSE)</f>
        <v>1</v>
      </c>
      <c r="J453" s="15"/>
    </row>
    <row r="454" spans="1:10" x14ac:dyDescent="0.25">
      <c r="A454" t="s">
        <v>79</v>
      </c>
      <c r="B454" s="1">
        <v>43890</v>
      </c>
      <c r="C454" t="s">
        <v>22</v>
      </c>
      <c r="D454" t="s">
        <v>18</v>
      </c>
      <c r="E454">
        <v>32</v>
      </c>
      <c r="F454">
        <v>2</v>
      </c>
      <c r="G454" s="2" t="s">
        <v>12</v>
      </c>
      <c r="H454">
        <v>1</v>
      </c>
      <c r="I454" t="b">
        <f>IF(AND(DataTable[[#This Row],[Month]]&gt;='Analysis 1'!$C$10,DataTable[[#This Row],[Month]]&lt;='Analysis 1'!$D$10),TRUE,FALSE)</f>
        <v>1</v>
      </c>
      <c r="J454" s="15"/>
    </row>
    <row r="455" spans="1:10" x14ac:dyDescent="0.25">
      <c r="A455" t="s">
        <v>80</v>
      </c>
      <c r="B455" s="1">
        <v>43891</v>
      </c>
      <c r="C455" t="s">
        <v>10</v>
      </c>
      <c r="D455" t="s">
        <v>11</v>
      </c>
      <c r="F455">
        <v>3</v>
      </c>
      <c r="G455" s="2" t="s">
        <v>26</v>
      </c>
      <c r="I455" t="b">
        <f>IF(AND(DataTable[[#This Row],[Month]]&gt;='Analysis 1'!$C$10,DataTable[[#This Row],[Month]]&lt;='Analysis 1'!$D$10),TRUE,FALSE)</f>
        <v>0</v>
      </c>
      <c r="J455" s="15"/>
    </row>
    <row r="456" spans="1:10" x14ac:dyDescent="0.25">
      <c r="A456" t="s">
        <v>81</v>
      </c>
      <c r="B456" s="1">
        <v>43892</v>
      </c>
      <c r="C456" t="s">
        <v>14</v>
      </c>
      <c r="D456" t="s">
        <v>15</v>
      </c>
      <c r="G456" s="2" t="s">
        <v>26</v>
      </c>
      <c r="I456" t="b">
        <f>IF(AND(DataTable[[#This Row],[Month]]&gt;='Analysis 1'!$C$10,DataTable[[#This Row],[Month]]&lt;='Analysis 1'!$D$10),TRUE,FALSE)</f>
        <v>0</v>
      </c>
      <c r="J456" s="15"/>
    </row>
    <row r="457" spans="1:10" x14ac:dyDescent="0.25">
      <c r="A457" t="s">
        <v>82</v>
      </c>
      <c r="B457" s="1">
        <v>43893</v>
      </c>
      <c r="C457" t="s">
        <v>17</v>
      </c>
      <c r="D457" t="s">
        <v>18</v>
      </c>
      <c r="E457">
        <v>11</v>
      </c>
      <c r="F457">
        <v>4</v>
      </c>
      <c r="G457" s="2" t="s">
        <v>12</v>
      </c>
      <c r="H457">
        <v>1</v>
      </c>
      <c r="I457" t="b">
        <f>IF(AND(DataTable[[#This Row],[Month]]&gt;='Analysis 1'!$C$10,DataTable[[#This Row],[Month]]&lt;='Analysis 1'!$D$10),TRUE,FALSE)</f>
        <v>0</v>
      </c>
      <c r="J457" s="15"/>
    </row>
    <row r="458" spans="1:10" x14ac:dyDescent="0.25">
      <c r="A458" t="s">
        <v>83</v>
      </c>
      <c r="B458" s="1">
        <v>43894</v>
      </c>
      <c r="C458" t="s">
        <v>20</v>
      </c>
      <c r="D458" t="s">
        <v>15</v>
      </c>
      <c r="E458">
        <v>16</v>
      </c>
      <c r="F458">
        <v>10</v>
      </c>
      <c r="G458" s="2" t="s">
        <v>12</v>
      </c>
      <c r="H458">
        <v>1</v>
      </c>
      <c r="I458" t="b">
        <f>IF(AND(DataTable[[#This Row],[Month]]&gt;='Analysis 1'!$C$10,DataTable[[#This Row],[Month]]&lt;='Analysis 1'!$D$10),TRUE,FALSE)</f>
        <v>0</v>
      </c>
      <c r="J458" s="15"/>
    </row>
    <row r="459" spans="1:10" x14ac:dyDescent="0.25">
      <c r="A459" t="s">
        <v>84</v>
      </c>
      <c r="B459" s="1">
        <v>43895</v>
      </c>
      <c r="C459" t="s">
        <v>22</v>
      </c>
      <c r="D459" t="s">
        <v>18</v>
      </c>
      <c r="E459">
        <v>34</v>
      </c>
      <c r="F459">
        <v>9</v>
      </c>
      <c r="G459" s="2" t="s">
        <v>12</v>
      </c>
      <c r="H459">
        <v>1</v>
      </c>
      <c r="I459" t="b">
        <f>IF(AND(DataTable[[#This Row],[Month]]&gt;='Analysis 1'!$C$10,DataTable[[#This Row],[Month]]&lt;='Analysis 1'!$D$10),TRUE,FALSE)</f>
        <v>0</v>
      </c>
      <c r="J459" s="15"/>
    </row>
    <row r="460" spans="1:10" x14ac:dyDescent="0.25">
      <c r="A460" t="s">
        <v>85</v>
      </c>
      <c r="B460" s="1">
        <v>43896</v>
      </c>
      <c r="C460" t="s">
        <v>10</v>
      </c>
      <c r="D460" t="s">
        <v>11</v>
      </c>
      <c r="E460">
        <v>77</v>
      </c>
      <c r="F460">
        <v>2</v>
      </c>
      <c r="G460" s="2" t="s">
        <v>12</v>
      </c>
      <c r="H460">
        <v>1</v>
      </c>
      <c r="I460" t="b">
        <f>IF(AND(DataTable[[#This Row],[Month]]&gt;='Analysis 1'!$C$10,DataTable[[#This Row],[Month]]&lt;='Analysis 1'!$D$10),TRUE,FALSE)</f>
        <v>0</v>
      </c>
      <c r="J460" s="15"/>
    </row>
    <row r="461" spans="1:10" x14ac:dyDescent="0.25">
      <c r="A461" t="s">
        <v>86</v>
      </c>
      <c r="B461" s="1">
        <v>43897</v>
      </c>
      <c r="C461" t="s">
        <v>14</v>
      </c>
      <c r="D461" t="s">
        <v>15</v>
      </c>
      <c r="E461">
        <v>28</v>
      </c>
      <c r="F461">
        <v>13</v>
      </c>
      <c r="G461" s="2" t="s">
        <v>12</v>
      </c>
      <c r="H461">
        <v>1</v>
      </c>
      <c r="I461" t="b">
        <f>IF(AND(DataTable[[#This Row],[Month]]&gt;='Analysis 1'!$C$10,DataTable[[#This Row],[Month]]&lt;='Analysis 1'!$D$10),TRUE,FALSE)</f>
        <v>0</v>
      </c>
      <c r="J461" s="15"/>
    </row>
    <row r="462" spans="1:10" x14ac:dyDescent="0.25">
      <c r="A462" t="s">
        <v>87</v>
      </c>
      <c r="B462" s="1">
        <v>43898</v>
      </c>
      <c r="C462" t="s">
        <v>17</v>
      </c>
      <c r="D462" t="s">
        <v>18</v>
      </c>
      <c r="E462">
        <v>31</v>
      </c>
      <c r="F462">
        <v>15</v>
      </c>
      <c r="G462" s="2" t="s">
        <v>12</v>
      </c>
      <c r="H462">
        <v>1</v>
      </c>
      <c r="I462" t="b">
        <f>IF(AND(DataTable[[#This Row],[Month]]&gt;='Analysis 1'!$C$10,DataTable[[#This Row],[Month]]&lt;='Analysis 1'!$D$10),TRUE,FALSE)</f>
        <v>0</v>
      </c>
      <c r="J462" s="15"/>
    </row>
    <row r="463" spans="1:10" x14ac:dyDescent="0.25">
      <c r="A463" t="s">
        <v>88</v>
      </c>
      <c r="B463" s="1">
        <v>43899</v>
      </c>
      <c r="C463" t="s">
        <v>20</v>
      </c>
      <c r="D463" t="s">
        <v>15</v>
      </c>
      <c r="F463">
        <v>18</v>
      </c>
      <c r="G463" s="2" t="s">
        <v>26</v>
      </c>
      <c r="I463" t="b">
        <f>IF(AND(DataTable[[#This Row],[Month]]&gt;='Analysis 1'!$C$10,DataTable[[#This Row],[Month]]&lt;='Analysis 1'!$D$10),TRUE,FALSE)</f>
        <v>0</v>
      </c>
      <c r="J463" s="15"/>
    </row>
    <row r="464" spans="1:10" x14ac:dyDescent="0.25">
      <c r="A464" t="s">
        <v>89</v>
      </c>
      <c r="B464" s="1">
        <v>43900</v>
      </c>
      <c r="C464" t="s">
        <v>22</v>
      </c>
      <c r="D464" t="s">
        <v>18</v>
      </c>
      <c r="F464">
        <v>10</v>
      </c>
      <c r="G464" s="2" t="s">
        <v>26</v>
      </c>
      <c r="I464" t="b">
        <f>IF(AND(DataTable[[#This Row],[Month]]&gt;='Analysis 1'!$C$10,DataTable[[#This Row],[Month]]&lt;='Analysis 1'!$D$10),TRUE,FALSE)</f>
        <v>0</v>
      </c>
      <c r="J464" s="15"/>
    </row>
    <row r="465" spans="1:10" x14ac:dyDescent="0.25">
      <c r="A465" t="s">
        <v>90</v>
      </c>
      <c r="B465" s="1">
        <v>43901</v>
      </c>
      <c r="C465" t="s">
        <v>10</v>
      </c>
      <c r="D465" t="s">
        <v>11</v>
      </c>
      <c r="F465">
        <v>39</v>
      </c>
      <c r="G465" s="2" t="s">
        <v>26</v>
      </c>
      <c r="I465" t="b">
        <f>IF(AND(DataTable[[#This Row],[Month]]&gt;='Analysis 1'!$C$10,DataTable[[#This Row],[Month]]&lt;='Analysis 1'!$D$10),TRUE,FALSE)</f>
        <v>0</v>
      </c>
      <c r="J465" s="15"/>
    </row>
    <row r="466" spans="1:10" x14ac:dyDescent="0.25">
      <c r="A466" t="s">
        <v>91</v>
      </c>
      <c r="B466" s="1">
        <v>43902</v>
      </c>
      <c r="C466" t="s">
        <v>14</v>
      </c>
      <c r="D466" t="s">
        <v>15</v>
      </c>
      <c r="E466">
        <v>31</v>
      </c>
      <c r="F466">
        <v>4</v>
      </c>
      <c r="G466" s="2" t="s">
        <v>12</v>
      </c>
      <c r="H466">
        <v>1</v>
      </c>
      <c r="I466" t="b">
        <f>IF(AND(DataTable[[#This Row],[Month]]&gt;='Analysis 1'!$C$10,DataTable[[#This Row],[Month]]&lt;='Analysis 1'!$D$10),TRUE,FALSE)</f>
        <v>0</v>
      </c>
      <c r="J466" s="15"/>
    </row>
    <row r="467" spans="1:10" x14ac:dyDescent="0.25">
      <c r="A467" t="s">
        <v>92</v>
      </c>
      <c r="B467" s="1">
        <v>43903</v>
      </c>
      <c r="C467" t="s">
        <v>17</v>
      </c>
      <c r="D467" t="s">
        <v>18</v>
      </c>
      <c r="E467">
        <v>15</v>
      </c>
      <c r="F467">
        <v>5</v>
      </c>
      <c r="G467" s="2" t="s">
        <v>12</v>
      </c>
      <c r="H467">
        <v>1</v>
      </c>
      <c r="I467" t="b">
        <f>IF(AND(DataTable[[#This Row],[Month]]&gt;='Analysis 1'!$C$10,DataTable[[#This Row],[Month]]&lt;='Analysis 1'!$D$10),TRUE,FALSE)</f>
        <v>0</v>
      </c>
      <c r="J467" s="15"/>
    </row>
    <row r="468" spans="1:10" x14ac:dyDescent="0.25">
      <c r="A468" t="s">
        <v>93</v>
      </c>
      <c r="B468" s="1">
        <v>43904</v>
      </c>
      <c r="C468" t="s">
        <v>20</v>
      </c>
      <c r="D468" t="s">
        <v>15</v>
      </c>
      <c r="E468">
        <v>14</v>
      </c>
      <c r="F468">
        <v>0</v>
      </c>
      <c r="G468" s="2" t="s">
        <v>12</v>
      </c>
      <c r="H468">
        <v>1</v>
      </c>
      <c r="I468" t="b">
        <f>IF(AND(DataTable[[#This Row],[Month]]&gt;='Analysis 1'!$C$10,DataTable[[#This Row],[Month]]&lt;='Analysis 1'!$D$10),TRUE,FALSE)</f>
        <v>0</v>
      </c>
      <c r="J468" s="15"/>
    </row>
    <row r="469" spans="1:10" x14ac:dyDescent="0.25">
      <c r="A469" t="s">
        <v>94</v>
      </c>
      <c r="B469" s="1">
        <v>43905</v>
      </c>
      <c r="C469" t="s">
        <v>22</v>
      </c>
      <c r="D469" t="s">
        <v>18</v>
      </c>
      <c r="E469">
        <v>14</v>
      </c>
      <c r="F469">
        <v>50</v>
      </c>
      <c r="G469" s="2" t="s">
        <v>12</v>
      </c>
      <c r="H469">
        <v>0</v>
      </c>
      <c r="I469" t="b">
        <f>IF(AND(DataTable[[#This Row],[Month]]&gt;='Analysis 1'!$C$10,DataTable[[#This Row],[Month]]&lt;='Analysis 1'!$D$10),TRUE,FALSE)</f>
        <v>0</v>
      </c>
      <c r="J469" s="15"/>
    </row>
    <row r="470" spans="1:10" x14ac:dyDescent="0.25">
      <c r="A470" t="s">
        <v>95</v>
      </c>
      <c r="B470" s="1">
        <v>43906</v>
      </c>
      <c r="C470" t="s">
        <v>10</v>
      </c>
      <c r="D470" t="s">
        <v>11</v>
      </c>
      <c r="E470">
        <v>15</v>
      </c>
      <c r="F470">
        <v>4</v>
      </c>
      <c r="G470" s="2" t="s">
        <v>12</v>
      </c>
      <c r="H470">
        <v>0</v>
      </c>
      <c r="I470" t="b">
        <f>IF(AND(DataTable[[#This Row],[Month]]&gt;='Analysis 1'!$C$10,DataTable[[#This Row],[Month]]&lt;='Analysis 1'!$D$10),TRUE,FALSE)</f>
        <v>0</v>
      </c>
      <c r="J470" s="15"/>
    </row>
    <row r="471" spans="1:10" x14ac:dyDescent="0.25">
      <c r="A471" t="s">
        <v>96</v>
      </c>
      <c r="B471" s="1">
        <v>43907</v>
      </c>
      <c r="C471" t="s">
        <v>14</v>
      </c>
      <c r="D471" t="s">
        <v>15</v>
      </c>
      <c r="E471">
        <v>39</v>
      </c>
      <c r="F471">
        <v>2</v>
      </c>
      <c r="G471" s="2" t="s">
        <v>23</v>
      </c>
      <c r="H471">
        <v>0</v>
      </c>
      <c r="I471" t="b">
        <f>IF(AND(DataTable[[#This Row],[Month]]&gt;='Analysis 1'!$C$10,DataTable[[#This Row],[Month]]&lt;='Analysis 1'!$D$10),TRUE,FALSE)</f>
        <v>0</v>
      </c>
      <c r="J471" s="15"/>
    </row>
    <row r="472" spans="1:10" x14ac:dyDescent="0.25">
      <c r="A472" t="s">
        <v>97</v>
      </c>
      <c r="B472" s="1">
        <v>43908</v>
      </c>
      <c r="C472" t="s">
        <v>17</v>
      </c>
      <c r="D472" t="s">
        <v>18</v>
      </c>
      <c r="E472">
        <v>20</v>
      </c>
      <c r="F472">
        <v>70</v>
      </c>
      <c r="G472" s="2" t="s">
        <v>12</v>
      </c>
      <c r="H472">
        <v>1</v>
      </c>
      <c r="I472" t="b">
        <f>IF(AND(DataTable[[#This Row],[Month]]&gt;='Analysis 1'!$C$10,DataTable[[#This Row],[Month]]&lt;='Analysis 1'!$D$10),TRUE,FALSE)</f>
        <v>0</v>
      </c>
      <c r="J472" s="15"/>
    </row>
    <row r="473" spans="1:10" x14ac:dyDescent="0.25">
      <c r="A473" t="s">
        <v>98</v>
      </c>
      <c r="B473" s="1">
        <v>43909</v>
      </c>
      <c r="C473" t="s">
        <v>20</v>
      </c>
      <c r="D473" t="s">
        <v>15</v>
      </c>
      <c r="F473">
        <v>50</v>
      </c>
      <c r="G473" s="2" t="s">
        <v>26</v>
      </c>
      <c r="I473" t="b">
        <f>IF(AND(DataTable[[#This Row],[Month]]&gt;='Analysis 1'!$C$10,DataTable[[#This Row],[Month]]&lt;='Analysis 1'!$D$10),TRUE,FALSE)</f>
        <v>0</v>
      </c>
      <c r="J473" s="15"/>
    </row>
    <row r="474" spans="1:10" x14ac:dyDescent="0.25">
      <c r="A474" t="s">
        <v>99</v>
      </c>
      <c r="B474" s="1">
        <v>43910</v>
      </c>
      <c r="C474" t="s">
        <v>22</v>
      </c>
      <c r="D474" t="s">
        <v>18</v>
      </c>
      <c r="F474">
        <v>12</v>
      </c>
      <c r="G474" s="2" t="s">
        <v>26</v>
      </c>
      <c r="I474" t="b">
        <f>IF(AND(DataTable[[#This Row],[Month]]&gt;='Analysis 1'!$C$10,DataTable[[#This Row],[Month]]&lt;='Analysis 1'!$D$10),TRUE,FALSE)</f>
        <v>0</v>
      </c>
      <c r="J474" s="15"/>
    </row>
    <row r="475" spans="1:10" x14ac:dyDescent="0.25">
      <c r="A475" t="s">
        <v>100</v>
      </c>
      <c r="B475" s="1">
        <v>43911</v>
      </c>
      <c r="C475" t="s">
        <v>10</v>
      </c>
      <c r="D475" t="s">
        <v>11</v>
      </c>
      <c r="E475">
        <v>10</v>
      </c>
      <c r="F475">
        <v>1</v>
      </c>
      <c r="G475" s="2" t="s">
        <v>12</v>
      </c>
      <c r="H475">
        <v>1</v>
      </c>
      <c r="I475" t="b">
        <f>IF(AND(DataTable[[#This Row],[Month]]&gt;='Analysis 1'!$C$10,DataTable[[#This Row],[Month]]&lt;='Analysis 1'!$D$10),TRUE,FALSE)</f>
        <v>0</v>
      </c>
      <c r="J475" s="15"/>
    </row>
    <row r="476" spans="1:10" x14ac:dyDescent="0.25">
      <c r="A476" t="s">
        <v>101</v>
      </c>
      <c r="B476" s="1">
        <v>43912</v>
      </c>
      <c r="C476" t="s">
        <v>14</v>
      </c>
      <c r="D476" t="s">
        <v>15</v>
      </c>
      <c r="E476">
        <v>10</v>
      </c>
      <c r="F476">
        <v>2</v>
      </c>
      <c r="G476" s="2" t="s">
        <v>12</v>
      </c>
      <c r="H476">
        <v>1</v>
      </c>
      <c r="I476" t="b">
        <f>IF(AND(DataTable[[#This Row],[Month]]&gt;='Analysis 1'!$C$10,DataTable[[#This Row],[Month]]&lt;='Analysis 1'!$D$10),TRUE,FALSE)</f>
        <v>0</v>
      </c>
      <c r="J476" s="15"/>
    </row>
    <row r="477" spans="1:10" x14ac:dyDescent="0.25">
      <c r="A477" t="s">
        <v>102</v>
      </c>
      <c r="B477" s="1">
        <v>43913</v>
      </c>
      <c r="C477" t="s">
        <v>17</v>
      </c>
      <c r="D477" t="s">
        <v>18</v>
      </c>
      <c r="E477">
        <v>7</v>
      </c>
      <c r="F477">
        <v>3</v>
      </c>
      <c r="G477" s="2" t="s">
        <v>12</v>
      </c>
      <c r="H477">
        <v>0</v>
      </c>
      <c r="I477" t="b">
        <f>IF(AND(DataTable[[#This Row],[Month]]&gt;='Analysis 1'!$C$10,DataTable[[#This Row],[Month]]&lt;='Analysis 1'!$D$10),TRUE,FALSE)</f>
        <v>0</v>
      </c>
      <c r="J477" s="15"/>
    </row>
    <row r="478" spans="1:10" x14ac:dyDescent="0.25">
      <c r="A478" t="s">
        <v>103</v>
      </c>
      <c r="B478" s="1">
        <v>43914</v>
      </c>
      <c r="C478" t="s">
        <v>20</v>
      </c>
      <c r="D478" t="s">
        <v>15</v>
      </c>
      <c r="E478">
        <v>9</v>
      </c>
      <c r="G478" s="2" t="s">
        <v>12</v>
      </c>
      <c r="H478">
        <v>1</v>
      </c>
      <c r="I478" t="b">
        <f>IF(AND(DataTable[[#This Row],[Month]]&gt;='Analysis 1'!$C$10,DataTable[[#This Row],[Month]]&lt;='Analysis 1'!$D$10),TRUE,FALSE)</f>
        <v>0</v>
      </c>
      <c r="J478" s="15"/>
    </row>
    <row r="479" spans="1:10" x14ac:dyDescent="0.25">
      <c r="A479" t="s">
        <v>104</v>
      </c>
      <c r="B479" s="1">
        <v>43915</v>
      </c>
      <c r="C479" t="s">
        <v>22</v>
      </c>
      <c r="D479" t="s">
        <v>18</v>
      </c>
      <c r="E479">
        <v>8</v>
      </c>
      <c r="F479">
        <v>4</v>
      </c>
      <c r="G479" s="2" t="s">
        <v>12</v>
      </c>
      <c r="H479">
        <v>1</v>
      </c>
      <c r="I479" t="b">
        <f>IF(AND(DataTable[[#This Row],[Month]]&gt;='Analysis 1'!$C$10,DataTable[[#This Row],[Month]]&lt;='Analysis 1'!$D$10),TRUE,FALSE)</f>
        <v>0</v>
      </c>
      <c r="J479" s="15"/>
    </row>
    <row r="480" spans="1:10" x14ac:dyDescent="0.25">
      <c r="A480" t="s">
        <v>105</v>
      </c>
      <c r="B480" s="1">
        <v>43916</v>
      </c>
      <c r="C480" t="s">
        <v>10</v>
      </c>
      <c r="D480" t="s">
        <v>11</v>
      </c>
      <c r="E480">
        <v>8</v>
      </c>
      <c r="F480">
        <v>10</v>
      </c>
      <c r="G480" s="2" t="s">
        <v>12</v>
      </c>
      <c r="H480">
        <v>1</v>
      </c>
      <c r="I480" t="b">
        <f>IF(AND(DataTable[[#This Row],[Month]]&gt;='Analysis 1'!$C$10,DataTable[[#This Row],[Month]]&lt;='Analysis 1'!$D$10),TRUE,FALSE)</f>
        <v>0</v>
      </c>
      <c r="J480" s="15"/>
    </row>
    <row r="481" spans="1:10" x14ac:dyDescent="0.25">
      <c r="A481" t="s">
        <v>106</v>
      </c>
      <c r="B481" s="1">
        <v>43917</v>
      </c>
      <c r="C481" t="s">
        <v>14</v>
      </c>
      <c r="D481" t="s">
        <v>15</v>
      </c>
      <c r="F481">
        <v>9</v>
      </c>
      <c r="G481" s="2" t="s">
        <v>26</v>
      </c>
      <c r="I481" t="b">
        <f>IF(AND(DataTable[[#This Row],[Month]]&gt;='Analysis 1'!$C$10,DataTable[[#This Row],[Month]]&lt;='Analysis 1'!$D$10),TRUE,FALSE)</f>
        <v>0</v>
      </c>
      <c r="J481" s="15"/>
    </row>
    <row r="482" spans="1:10" x14ac:dyDescent="0.25">
      <c r="A482" t="s">
        <v>107</v>
      </c>
      <c r="B482" s="1">
        <v>43918</v>
      </c>
      <c r="C482" t="s">
        <v>17</v>
      </c>
      <c r="D482" t="s">
        <v>18</v>
      </c>
      <c r="F482">
        <v>2</v>
      </c>
      <c r="G482" s="2" t="s">
        <v>26</v>
      </c>
      <c r="I482" t="b">
        <f>IF(AND(DataTable[[#This Row],[Month]]&gt;='Analysis 1'!$C$10,DataTable[[#This Row],[Month]]&lt;='Analysis 1'!$D$10),TRUE,FALSE)</f>
        <v>0</v>
      </c>
      <c r="J482" s="15"/>
    </row>
    <row r="483" spans="1:10" x14ac:dyDescent="0.25">
      <c r="A483" t="s">
        <v>108</v>
      </c>
      <c r="B483" s="1">
        <v>43919</v>
      </c>
      <c r="C483" t="s">
        <v>20</v>
      </c>
      <c r="D483" t="s">
        <v>15</v>
      </c>
      <c r="F483">
        <v>13</v>
      </c>
      <c r="G483" s="2" t="s">
        <v>26</v>
      </c>
      <c r="I483" t="b">
        <f>IF(AND(DataTable[[#This Row],[Month]]&gt;='Analysis 1'!$C$10,DataTable[[#This Row],[Month]]&lt;='Analysis 1'!$D$10),TRUE,FALSE)</f>
        <v>0</v>
      </c>
      <c r="J483" s="15"/>
    </row>
    <row r="484" spans="1:10" x14ac:dyDescent="0.25">
      <c r="A484" t="s">
        <v>109</v>
      </c>
      <c r="B484" s="1">
        <v>43920</v>
      </c>
      <c r="C484" t="s">
        <v>22</v>
      </c>
      <c r="D484" t="s">
        <v>18</v>
      </c>
      <c r="E484">
        <v>14</v>
      </c>
      <c r="F484">
        <v>15</v>
      </c>
      <c r="G484" s="2" t="s">
        <v>12</v>
      </c>
      <c r="H484">
        <v>1</v>
      </c>
      <c r="I484" t="b">
        <f>IF(AND(DataTable[[#This Row],[Month]]&gt;='Analysis 1'!$C$10,DataTable[[#This Row],[Month]]&lt;='Analysis 1'!$D$10),TRUE,FALSE)</f>
        <v>0</v>
      </c>
      <c r="J484" s="15"/>
    </row>
    <row r="485" spans="1:10" x14ac:dyDescent="0.25">
      <c r="A485" t="s">
        <v>110</v>
      </c>
      <c r="B485" s="1">
        <v>43921</v>
      </c>
      <c r="C485" t="s">
        <v>10</v>
      </c>
      <c r="D485" t="s">
        <v>11</v>
      </c>
      <c r="E485">
        <v>10</v>
      </c>
      <c r="F485">
        <v>18</v>
      </c>
      <c r="G485" s="2" t="s">
        <v>12</v>
      </c>
      <c r="H485">
        <v>1</v>
      </c>
      <c r="I485" t="b">
        <f>IF(AND(DataTable[[#This Row],[Month]]&gt;='Analysis 1'!$C$10,DataTable[[#This Row],[Month]]&lt;='Analysis 1'!$D$10),TRUE,FALSE)</f>
        <v>0</v>
      </c>
      <c r="J485" s="15"/>
    </row>
    <row r="486" spans="1:10" x14ac:dyDescent="0.25">
      <c r="A486" t="s">
        <v>111</v>
      </c>
      <c r="B486" s="1">
        <v>43922</v>
      </c>
      <c r="C486" t="s">
        <v>14</v>
      </c>
      <c r="D486" t="s">
        <v>15</v>
      </c>
      <c r="E486">
        <v>10</v>
      </c>
      <c r="F486">
        <v>10</v>
      </c>
      <c r="G486" s="2" t="s">
        <v>12</v>
      </c>
      <c r="H486">
        <v>1</v>
      </c>
      <c r="I486" t="b">
        <f>IF(AND(DataTable[[#This Row],[Month]]&gt;='Analysis 1'!$C$10,DataTable[[#This Row],[Month]]&lt;='Analysis 1'!$D$10),TRUE,FALSE)</f>
        <v>0</v>
      </c>
      <c r="J486" s="15"/>
    </row>
    <row r="487" spans="1:10" x14ac:dyDescent="0.25">
      <c r="A487" t="s">
        <v>112</v>
      </c>
      <c r="B487" s="1">
        <v>43923</v>
      </c>
      <c r="C487" t="s">
        <v>17</v>
      </c>
      <c r="D487" t="s">
        <v>18</v>
      </c>
      <c r="E487">
        <v>9</v>
      </c>
      <c r="F487">
        <v>39</v>
      </c>
      <c r="G487" s="2" t="s">
        <v>12</v>
      </c>
      <c r="H487">
        <v>1</v>
      </c>
      <c r="I487" t="b">
        <f>IF(AND(DataTable[[#This Row],[Month]]&gt;='Analysis 1'!$C$10,DataTable[[#This Row],[Month]]&lt;='Analysis 1'!$D$10),TRUE,FALSE)</f>
        <v>0</v>
      </c>
      <c r="J487" s="15"/>
    </row>
    <row r="488" spans="1:10" x14ac:dyDescent="0.25">
      <c r="A488" t="s">
        <v>113</v>
      </c>
      <c r="B488" s="1">
        <v>43924</v>
      </c>
      <c r="C488" t="s">
        <v>20</v>
      </c>
      <c r="D488" t="s">
        <v>15</v>
      </c>
      <c r="E488">
        <v>12</v>
      </c>
      <c r="F488">
        <v>4</v>
      </c>
      <c r="G488" s="2" t="s">
        <v>12</v>
      </c>
      <c r="H488">
        <v>1</v>
      </c>
      <c r="I488" t="b">
        <f>IF(AND(DataTable[[#This Row],[Month]]&gt;='Analysis 1'!$C$10,DataTable[[#This Row],[Month]]&lt;='Analysis 1'!$D$10),TRUE,FALSE)</f>
        <v>0</v>
      </c>
      <c r="J488" s="15"/>
    </row>
    <row r="489" spans="1:10" x14ac:dyDescent="0.25">
      <c r="A489" t="s">
        <v>114</v>
      </c>
      <c r="B489" s="1">
        <v>43925</v>
      </c>
      <c r="C489" t="s">
        <v>22</v>
      </c>
      <c r="D489" t="s">
        <v>18</v>
      </c>
      <c r="E489">
        <v>14</v>
      </c>
      <c r="F489">
        <v>5</v>
      </c>
      <c r="G489" s="2" t="s">
        <v>23</v>
      </c>
      <c r="H489">
        <v>1</v>
      </c>
      <c r="I489" t="b">
        <f>IF(AND(DataTable[[#This Row],[Month]]&gt;='Analysis 1'!$C$10,DataTable[[#This Row],[Month]]&lt;='Analysis 1'!$D$10),TRUE,FALSE)</f>
        <v>0</v>
      </c>
      <c r="J489" s="15"/>
    </row>
    <row r="490" spans="1:10" x14ac:dyDescent="0.25">
      <c r="A490" t="s">
        <v>115</v>
      </c>
      <c r="B490" s="1">
        <v>43926</v>
      </c>
      <c r="C490" t="s">
        <v>10</v>
      </c>
      <c r="D490" t="s">
        <v>11</v>
      </c>
      <c r="E490">
        <v>12</v>
      </c>
      <c r="F490">
        <v>0</v>
      </c>
      <c r="G490" s="2" t="s">
        <v>12</v>
      </c>
      <c r="H490">
        <v>1</v>
      </c>
      <c r="I490" t="b">
        <f>IF(AND(DataTable[[#This Row],[Month]]&gt;='Analysis 1'!$C$10,DataTable[[#This Row],[Month]]&lt;='Analysis 1'!$D$10),TRUE,FALSE)</f>
        <v>0</v>
      </c>
      <c r="J490" s="15"/>
    </row>
    <row r="491" spans="1:10" x14ac:dyDescent="0.25">
      <c r="A491" t="s">
        <v>116</v>
      </c>
      <c r="B491" s="1">
        <v>43927</v>
      </c>
      <c r="C491" t="s">
        <v>14</v>
      </c>
      <c r="D491" t="s">
        <v>15</v>
      </c>
      <c r="F491">
        <v>50</v>
      </c>
      <c r="G491" s="2" t="s">
        <v>26</v>
      </c>
      <c r="I491" t="b">
        <f>IF(AND(DataTable[[#This Row],[Month]]&gt;='Analysis 1'!$C$10,DataTable[[#This Row],[Month]]&lt;='Analysis 1'!$D$10),TRUE,FALSE)</f>
        <v>0</v>
      </c>
      <c r="J491" s="15"/>
    </row>
    <row r="492" spans="1:10" x14ac:dyDescent="0.25">
      <c r="A492" t="s">
        <v>117</v>
      </c>
      <c r="B492" s="1">
        <v>43928</v>
      </c>
      <c r="C492" t="s">
        <v>17</v>
      </c>
      <c r="D492" t="s">
        <v>18</v>
      </c>
      <c r="F492">
        <v>4</v>
      </c>
      <c r="G492" s="2" t="s">
        <v>26</v>
      </c>
      <c r="I492" t="b">
        <f>IF(AND(DataTable[[#This Row],[Month]]&gt;='Analysis 1'!$C$10,DataTable[[#This Row],[Month]]&lt;='Analysis 1'!$D$10),TRUE,FALSE)</f>
        <v>0</v>
      </c>
      <c r="J492" s="15"/>
    </row>
    <row r="493" spans="1:10" x14ac:dyDescent="0.25">
      <c r="A493" t="s">
        <v>118</v>
      </c>
      <c r="B493" s="1">
        <v>43929</v>
      </c>
      <c r="C493" t="s">
        <v>20</v>
      </c>
      <c r="D493" t="s">
        <v>15</v>
      </c>
      <c r="E493">
        <v>13</v>
      </c>
      <c r="F493">
        <v>2</v>
      </c>
      <c r="G493" s="2" t="s">
        <v>12</v>
      </c>
      <c r="H493">
        <v>1</v>
      </c>
      <c r="I493" t="b">
        <f>IF(AND(DataTable[[#This Row],[Month]]&gt;='Analysis 1'!$C$10,DataTable[[#This Row],[Month]]&lt;='Analysis 1'!$D$10),TRUE,FALSE)</f>
        <v>0</v>
      </c>
      <c r="J493" s="15"/>
    </row>
    <row r="494" spans="1:10" x14ac:dyDescent="0.25">
      <c r="A494" t="s">
        <v>119</v>
      </c>
      <c r="B494" s="1">
        <v>43930</v>
      </c>
      <c r="C494" t="s">
        <v>22</v>
      </c>
      <c r="D494" t="s">
        <v>18</v>
      </c>
      <c r="E494">
        <v>16</v>
      </c>
      <c r="F494">
        <v>70</v>
      </c>
      <c r="G494" s="2" t="s">
        <v>12</v>
      </c>
      <c r="H494">
        <v>1</v>
      </c>
      <c r="I494" t="b">
        <f>IF(AND(DataTable[[#This Row],[Month]]&gt;='Analysis 1'!$C$10,DataTable[[#This Row],[Month]]&lt;='Analysis 1'!$D$10),TRUE,FALSE)</f>
        <v>0</v>
      </c>
      <c r="J494" s="15"/>
    </row>
    <row r="495" spans="1:10" x14ac:dyDescent="0.25">
      <c r="A495" t="s">
        <v>120</v>
      </c>
      <c r="B495" s="1">
        <v>43931</v>
      </c>
      <c r="C495" t="s">
        <v>10</v>
      </c>
      <c r="D495" t="s">
        <v>11</v>
      </c>
      <c r="E495">
        <v>13</v>
      </c>
      <c r="F495">
        <v>50</v>
      </c>
      <c r="G495" s="2" t="s">
        <v>12</v>
      </c>
      <c r="H495">
        <v>1</v>
      </c>
      <c r="I495" t="b">
        <f>IF(AND(DataTable[[#This Row],[Month]]&gt;='Analysis 1'!$C$10,DataTable[[#This Row],[Month]]&lt;='Analysis 1'!$D$10),TRUE,FALSE)</f>
        <v>0</v>
      </c>
      <c r="J495" s="15"/>
    </row>
    <row r="496" spans="1:10" x14ac:dyDescent="0.25">
      <c r="A496" t="s">
        <v>121</v>
      </c>
      <c r="B496" s="1">
        <v>43932</v>
      </c>
      <c r="C496" t="s">
        <v>14</v>
      </c>
      <c r="D496" t="s">
        <v>15</v>
      </c>
      <c r="E496">
        <v>49</v>
      </c>
      <c r="F496">
        <v>12</v>
      </c>
      <c r="G496" s="2" t="s">
        <v>12</v>
      </c>
      <c r="H496">
        <v>0</v>
      </c>
      <c r="I496" t="b">
        <f>IF(AND(DataTable[[#This Row],[Month]]&gt;='Analysis 1'!$C$10,DataTable[[#This Row],[Month]]&lt;='Analysis 1'!$D$10),TRUE,FALSE)</f>
        <v>0</v>
      </c>
      <c r="J496" s="15"/>
    </row>
    <row r="497" spans="1:10" x14ac:dyDescent="0.25">
      <c r="A497" t="s">
        <v>122</v>
      </c>
      <c r="B497" s="1">
        <v>43933</v>
      </c>
      <c r="C497" t="s">
        <v>17</v>
      </c>
      <c r="D497" t="s">
        <v>18</v>
      </c>
      <c r="E497">
        <v>20</v>
      </c>
      <c r="F497">
        <v>1</v>
      </c>
      <c r="G497" s="2" t="s">
        <v>12</v>
      </c>
      <c r="H497">
        <v>0</v>
      </c>
      <c r="I497" t="b">
        <f>IF(AND(DataTable[[#This Row],[Month]]&gt;='Analysis 1'!$C$10,DataTable[[#This Row],[Month]]&lt;='Analysis 1'!$D$10),TRUE,FALSE)</f>
        <v>0</v>
      </c>
      <c r="J497" s="15"/>
    </row>
    <row r="498" spans="1:10" x14ac:dyDescent="0.25">
      <c r="A498" t="s">
        <v>123</v>
      </c>
      <c r="B498" s="1">
        <v>43934</v>
      </c>
      <c r="C498" t="s">
        <v>20</v>
      </c>
      <c r="D498" t="s">
        <v>15</v>
      </c>
      <c r="E498">
        <v>18</v>
      </c>
      <c r="F498">
        <v>2</v>
      </c>
      <c r="G498" s="2" t="s">
        <v>12</v>
      </c>
      <c r="H498">
        <v>1</v>
      </c>
      <c r="I498" t="b">
        <f>IF(AND(DataTable[[#This Row],[Month]]&gt;='Analysis 1'!$C$10,DataTable[[#This Row],[Month]]&lt;='Analysis 1'!$D$10),TRUE,FALSE)</f>
        <v>0</v>
      </c>
      <c r="J498" s="15"/>
    </row>
    <row r="499" spans="1:10" x14ac:dyDescent="0.25">
      <c r="A499" t="s">
        <v>124</v>
      </c>
      <c r="B499" s="1">
        <v>43935</v>
      </c>
      <c r="C499" t="s">
        <v>22</v>
      </c>
      <c r="D499" t="s">
        <v>18</v>
      </c>
      <c r="F499">
        <v>3</v>
      </c>
      <c r="G499" s="2" t="s">
        <v>26</v>
      </c>
      <c r="I499" t="b">
        <f>IF(AND(DataTable[[#This Row],[Month]]&gt;='Analysis 1'!$C$10,DataTable[[#This Row],[Month]]&lt;='Analysis 1'!$D$10),TRUE,FALSE)</f>
        <v>0</v>
      </c>
      <c r="J499" s="15"/>
    </row>
    <row r="500" spans="1:10" x14ac:dyDescent="0.25">
      <c r="A500" t="s">
        <v>125</v>
      </c>
      <c r="B500" s="1">
        <v>43936</v>
      </c>
      <c r="C500" t="s">
        <v>10</v>
      </c>
      <c r="D500" t="s">
        <v>11</v>
      </c>
      <c r="G500" s="2" t="s">
        <v>26</v>
      </c>
      <c r="I500" t="b">
        <f>IF(AND(DataTable[[#This Row],[Month]]&gt;='Analysis 1'!$C$10,DataTable[[#This Row],[Month]]&lt;='Analysis 1'!$D$10),TRUE,FALSE)</f>
        <v>0</v>
      </c>
      <c r="J500" s="15"/>
    </row>
    <row r="501" spans="1:10" x14ac:dyDescent="0.25">
      <c r="A501" t="s">
        <v>51</v>
      </c>
      <c r="B501" s="1">
        <v>43862</v>
      </c>
      <c r="C501" t="s">
        <v>14</v>
      </c>
      <c r="D501" t="s">
        <v>15</v>
      </c>
      <c r="E501">
        <v>20</v>
      </c>
      <c r="F501">
        <v>4</v>
      </c>
      <c r="G501" s="2" t="s">
        <v>12</v>
      </c>
      <c r="H501">
        <v>1</v>
      </c>
      <c r="I501" t="b">
        <f>IF(AND(DataTable[[#This Row],[Month]]&gt;='Analysis 1'!$C$10,DataTable[[#This Row],[Month]]&lt;='Analysis 1'!$D$10),TRUE,FALSE)</f>
        <v>1</v>
      </c>
      <c r="J501" s="15"/>
    </row>
    <row r="502" spans="1:10" x14ac:dyDescent="0.25">
      <c r="A502" t="s">
        <v>52</v>
      </c>
      <c r="B502" s="1">
        <v>43863</v>
      </c>
      <c r="C502" t="s">
        <v>17</v>
      </c>
      <c r="D502" t="s">
        <v>18</v>
      </c>
      <c r="F502">
        <v>10</v>
      </c>
      <c r="G502" s="2" t="s">
        <v>26</v>
      </c>
      <c r="I502" t="b">
        <f>IF(AND(DataTable[[#This Row],[Month]]&gt;='Analysis 1'!$C$10,DataTable[[#This Row],[Month]]&lt;='Analysis 1'!$D$10),TRUE,FALSE)</f>
        <v>1</v>
      </c>
      <c r="J502" s="15"/>
    </row>
    <row r="503" spans="1:10" x14ac:dyDescent="0.25">
      <c r="A503" t="s">
        <v>53</v>
      </c>
      <c r="B503" s="1">
        <v>43864</v>
      </c>
      <c r="C503" t="s">
        <v>20</v>
      </c>
      <c r="D503" t="s">
        <v>15</v>
      </c>
      <c r="F503">
        <v>9</v>
      </c>
      <c r="G503" s="2" t="s">
        <v>26</v>
      </c>
      <c r="I503" t="b">
        <f>IF(AND(DataTable[[#This Row],[Month]]&gt;='Analysis 1'!$C$10,DataTable[[#This Row],[Month]]&lt;='Analysis 1'!$D$10),TRUE,FALSE)</f>
        <v>1</v>
      </c>
      <c r="J503" s="15"/>
    </row>
    <row r="504" spans="1:10" x14ac:dyDescent="0.25">
      <c r="A504" t="s">
        <v>54</v>
      </c>
      <c r="B504" s="1">
        <v>43865</v>
      </c>
      <c r="C504" t="s">
        <v>22</v>
      </c>
      <c r="D504" t="s">
        <v>18</v>
      </c>
      <c r="F504">
        <v>2</v>
      </c>
      <c r="G504" s="2" t="s">
        <v>26</v>
      </c>
      <c r="I504" t="b">
        <f>IF(AND(DataTable[[#This Row],[Month]]&gt;='Analysis 1'!$C$10,DataTable[[#This Row],[Month]]&lt;='Analysis 1'!$D$10),TRUE,FALSE)</f>
        <v>1</v>
      </c>
      <c r="J504" s="15"/>
    </row>
    <row r="505" spans="1:10" x14ac:dyDescent="0.25">
      <c r="A505" t="s">
        <v>55</v>
      </c>
      <c r="B505" s="1">
        <v>43866</v>
      </c>
      <c r="C505" t="s">
        <v>10</v>
      </c>
      <c r="D505" t="s">
        <v>11</v>
      </c>
      <c r="E505">
        <v>37</v>
      </c>
      <c r="F505">
        <v>13</v>
      </c>
      <c r="G505" s="2" t="s">
        <v>12</v>
      </c>
      <c r="H505">
        <v>1</v>
      </c>
      <c r="I505" t="b">
        <f>IF(AND(DataTable[[#This Row],[Month]]&gt;='Analysis 1'!$C$10,DataTable[[#This Row],[Month]]&lt;='Analysis 1'!$D$10),TRUE,FALSE)</f>
        <v>1</v>
      </c>
      <c r="J505" s="15"/>
    </row>
    <row r="506" spans="1:10" x14ac:dyDescent="0.25">
      <c r="A506" t="s">
        <v>56</v>
      </c>
      <c r="B506" s="1">
        <v>43867</v>
      </c>
      <c r="C506" t="s">
        <v>14</v>
      </c>
      <c r="D506" t="s">
        <v>15</v>
      </c>
      <c r="E506">
        <v>106</v>
      </c>
      <c r="F506">
        <v>15</v>
      </c>
      <c r="G506" s="2" t="s">
        <v>12</v>
      </c>
      <c r="H506">
        <v>1</v>
      </c>
      <c r="I506" t="b">
        <f>IF(AND(DataTable[[#This Row],[Month]]&gt;='Analysis 1'!$C$10,DataTable[[#This Row],[Month]]&lt;='Analysis 1'!$D$10),TRUE,FALSE)</f>
        <v>1</v>
      </c>
      <c r="J506" s="15"/>
    </row>
    <row r="507" spans="1:10" x14ac:dyDescent="0.25">
      <c r="A507" t="s">
        <v>57</v>
      </c>
      <c r="B507" s="1">
        <v>43868</v>
      </c>
      <c r="C507" t="s">
        <v>17</v>
      </c>
      <c r="D507" t="s">
        <v>18</v>
      </c>
      <c r="E507">
        <v>224</v>
      </c>
      <c r="F507">
        <v>18</v>
      </c>
      <c r="G507" s="2" t="s">
        <v>12</v>
      </c>
      <c r="H507">
        <v>1</v>
      </c>
      <c r="I507" t="b">
        <f>IF(AND(DataTable[[#This Row],[Month]]&gt;='Analysis 1'!$C$10,DataTable[[#This Row],[Month]]&lt;='Analysis 1'!$D$10),TRUE,FALSE)</f>
        <v>1</v>
      </c>
      <c r="J507" s="15"/>
    </row>
    <row r="508" spans="1:10" x14ac:dyDescent="0.25">
      <c r="A508" t="s">
        <v>58</v>
      </c>
      <c r="B508" s="1">
        <v>43869</v>
      </c>
      <c r="C508" t="s">
        <v>20</v>
      </c>
      <c r="D508" t="s">
        <v>15</v>
      </c>
      <c r="E508">
        <v>80</v>
      </c>
      <c r="F508">
        <v>10</v>
      </c>
      <c r="G508" s="2" t="s">
        <v>12</v>
      </c>
      <c r="H508">
        <v>1</v>
      </c>
      <c r="I508" t="b">
        <f>IF(AND(DataTable[[#This Row],[Month]]&gt;='Analysis 1'!$C$10,DataTable[[#This Row],[Month]]&lt;='Analysis 1'!$D$10),TRUE,FALSE)</f>
        <v>1</v>
      </c>
      <c r="J508" s="15"/>
    </row>
    <row r="509" spans="1:10" x14ac:dyDescent="0.25">
      <c r="A509" t="s">
        <v>59</v>
      </c>
      <c r="B509" s="1">
        <v>43870</v>
      </c>
      <c r="C509" t="s">
        <v>22</v>
      </c>
      <c r="D509" t="s">
        <v>18</v>
      </c>
      <c r="E509">
        <v>83</v>
      </c>
      <c r="F509">
        <v>39</v>
      </c>
      <c r="G509" s="2" t="s">
        <v>12</v>
      </c>
      <c r="H509">
        <v>1</v>
      </c>
      <c r="I509" t="b">
        <f>IF(AND(DataTable[[#This Row],[Month]]&gt;='Analysis 1'!$C$10,DataTable[[#This Row],[Month]]&lt;='Analysis 1'!$D$10),TRUE,FALSE)</f>
        <v>1</v>
      </c>
      <c r="J509" s="15"/>
    </row>
    <row r="510" spans="1:10" x14ac:dyDescent="0.25">
      <c r="A510" t="s">
        <v>60</v>
      </c>
      <c r="B510" s="1">
        <v>43871</v>
      </c>
      <c r="C510" t="s">
        <v>10</v>
      </c>
      <c r="D510" t="s">
        <v>11</v>
      </c>
      <c r="E510">
        <v>28</v>
      </c>
      <c r="F510">
        <v>4</v>
      </c>
      <c r="G510" s="2" t="s">
        <v>23</v>
      </c>
      <c r="H510">
        <v>1</v>
      </c>
      <c r="I510" t="b">
        <f>IF(AND(DataTable[[#This Row],[Month]]&gt;='Analysis 1'!$C$10,DataTable[[#This Row],[Month]]&lt;='Analysis 1'!$D$10),TRUE,FALSE)</f>
        <v>1</v>
      </c>
      <c r="J510" s="15"/>
    </row>
    <row r="511" spans="1:10" x14ac:dyDescent="0.25">
      <c r="A511" t="s">
        <v>61</v>
      </c>
      <c r="B511" s="1">
        <v>43872</v>
      </c>
      <c r="C511" t="s">
        <v>14</v>
      </c>
      <c r="D511" t="s">
        <v>15</v>
      </c>
      <c r="E511">
        <v>23</v>
      </c>
      <c r="F511">
        <v>5</v>
      </c>
      <c r="G511" s="2" t="s">
        <v>12</v>
      </c>
      <c r="H511">
        <v>1</v>
      </c>
      <c r="I511" t="b">
        <f>IF(AND(DataTable[[#This Row],[Month]]&gt;='Analysis 1'!$C$10,DataTable[[#This Row],[Month]]&lt;='Analysis 1'!$D$10),TRUE,FALSE)</f>
        <v>1</v>
      </c>
      <c r="J511" s="15"/>
    </row>
    <row r="512" spans="1:10" x14ac:dyDescent="0.25">
      <c r="A512" t="s">
        <v>62</v>
      </c>
      <c r="B512" s="1">
        <v>43873</v>
      </c>
      <c r="C512" t="s">
        <v>17</v>
      </c>
      <c r="D512" t="s">
        <v>18</v>
      </c>
      <c r="F512">
        <v>0</v>
      </c>
      <c r="G512" s="2" t="s">
        <v>26</v>
      </c>
      <c r="I512" t="b">
        <f>IF(AND(DataTable[[#This Row],[Month]]&gt;='Analysis 1'!$C$10,DataTable[[#This Row],[Month]]&lt;='Analysis 1'!$D$10),TRUE,FALSE)</f>
        <v>1</v>
      </c>
      <c r="J512" s="15"/>
    </row>
    <row r="513" spans="1:10" x14ac:dyDescent="0.25">
      <c r="A513" t="s">
        <v>63</v>
      </c>
      <c r="B513" s="1">
        <v>43874</v>
      </c>
      <c r="C513" t="s">
        <v>20</v>
      </c>
      <c r="D513" t="s">
        <v>15</v>
      </c>
      <c r="F513">
        <v>50</v>
      </c>
      <c r="G513" s="2" t="s">
        <v>26</v>
      </c>
      <c r="I513" t="b">
        <f>IF(AND(DataTable[[#This Row],[Month]]&gt;='Analysis 1'!$C$10,DataTable[[#This Row],[Month]]&lt;='Analysis 1'!$D$10),TRUE,FALSE)</f>
        <v>1</v>
      </c>
      <c r="J513" s="15"/>
    </row>
    <row r="514" spans="1:10" x14ac:dyDescent="0.25">
      <c r="A514" t="s">
        <v>64</v>
      </c>
      <c r="B514" s="1">
        <v>43875</v>
      </c>
      <c r="C514" t="s">
        <v>22</v>
      </c>
      <c r="D514" t="s">
        <v>18</v>
      </c>
      <c r="E514">
        <v>14</v>
      </c>
      <c r="F514">
        <v>4</v>
      </c>
      <c r="G514" s="2" t="s">
        <v>12</v>
      </c>
      <c r="H514">
        <v>1</v>
      </c>
      <c r="I514" t="b">
        <f>IF(AND(DataTable[[#This Row],[Month]]&gt;='Analysis 1'!$C$10,DataTable[[#This Row],[Month]]&lt;='Analysis 1'!$D$10),TRUE,FALSE)</f>
        <v>1</v>
      </c>
      <c r="J514" s="15"/>
    </row>
    <row r="515" spans="1:10" x14ac:dyDescent="0.25">
      <c r="A515" t="s">
        <v>65</v>
      </c>
      <c r="B515" s="1">
        <v>43876</v>
      </c>
      <c r="C515" t="s">
        <v>10</v>
      </c>
      <c r="D515" t="s">
        <v>11</v>
      </c>
      <c r="E515">
        <v>15</v>
      </c>
      <c r="F515">
        <v>2</v>
      </c>
      <c r="G515" s="2" t="s">
        <v>12</v>
      </c>
      <c r="H515">
        <v>1</v>
      </c>
      <c r="I515" t="b">
        <f>IF(AND(DataTable[[#This Row],[Month]]&gt;='Analysis 1'!$C$10,DataTable[[#This Row],[Month]]&lt;='Analysis 1'!$D$10),TRUE,FALSE)</f>
        <v>1</v>
      </c>
      <c r="J515" s="15"/>
    </row>
    <row r="516" spans="1:10" x14ac:dyDescent="0.25">
      <c r="A516" t="s">
        <v>66</v>
      </c>
      <c r="B516" s="1">
        <v>43877</v>
      </c>
      <c r="C516" t="s">
        <v>14</v>
      </c>
      <c r="D516" t="s">
        <v>15</v>
      </c>
      <c r="E516">
        <v>21</v>
      </c>
      <c r="F516">
        <v>70</v>
      </c>
      <c r="G516" s="2" t="s">
        <v>12</v>
      </c>
      <c r="H516">
        <v>1</v>
      </c>
      <c r="I516" t="b">
        <f>IF(AND(DataTable[[#This Row],[Month]]&gt;='Analysis 1'!$C$10,DataTable[[#This Row],[Month]]&lt;='Analysis 1'!$D$10),TRUE,FALSE)</f>
        <v>1</v>
      </c>
      <c r="J516" s="15"/>
    </row>
    <row r="517" spans="1:10" x14ac:dyDescent="0.25">
      <c r="A517" t="s">
        <v>67</v>
      </c>
      <c r="B517" s="1">
        <v>43878</v>
      </c>
      <c r="C517" t="s">
        <v>17</v>
      </c>
      <c r="D517" t="s">
        <v>18</v>
      </c>
      <c r="E517">
        <v>29</v>
      </c>
      <c r="F517">
        <v>50</v>
      </c>
      <c r="G517" s="2" t="s">
        <v>12</v>
      </c>
      <c r="H517">
        <v>0</v>
      </c>
      <c r="I517" t="b">
        <f>IF(AND(DataTable[[#This Row],[Month]]&gt;='Analysis 1'!$C$10,DataTable[[#This Row],[Month]]&lt;='Analysis 1'!$D$10),TRUE,FALSE)</f>
        <v>1</v>
      </c>
      <c r="J517" s="15"/>
    </row>
    <row r="518" spans="1:10" x14ac:dyDescent="0.25">
      <c r="A518" t="s">
        <v>68</v>
      </c>
      <c r="B518" s="1">
        <v>43879</v>
      </c>
      <c r="C518" t="s">
        <v>20</v>
      </c>
      <c r="D518" t="s">
        <v>15</v>
      </c>
      <c r="E518">
        <v>21</v>
      </c>
      <c r="F518">
        <v>12</v>
      </c>
      <c r="G518" s="2" t="s">
        <v>12</v>
      </c>
      <c r="H518">
        <v>1</v>
      </c>
      <c r="I518" t="b">
        <f>IF(AND(DataTable[[#This Row],[Month]]&gt;='Analysis 1'!$C$10,DataTable[[#This Row],[Month]]&lt;='Analysis 1'!$D$10),TRUE,FALSE)</f>
        <v>1</v>
      </c>
      <c r="J518" s="15"/>
    </row>
    <row r="519" spans="1:10" x14ac:dyDescent="0.25">
      <c r="A519" t="s">
        <v>69</v>
      </c>
      <c r="B519" s="1">
        <v>43880</v>
      </c>
      <c r="C519" t="s">
        <v>22</v>
      </c>
      <c r="D519" t="s">
        <v>18</v>
      </c>
      <c r="E519">
        <v>17</v>
      </c>
      <c r="F519">
        <v>1</v>
      </c>
      <c r="G519" s="2" t="s">
        <v>12</v>
      </c>
      <c r="H519">
        <v>0</v>
      </c>
      <c r="I519" t="b">
        <f>IF(AND(DataTable[[#This Row],[Month]]&gt;='Analysis 1'!$C$10,DataTable[[#This Row],[Month]]&lt;='Analysis 1'!$D$10),TRUE,FALSE)</f>
        <v>1</v>
      </c>
      <c r="J519" s="15"/>
    </row>
    <row r="520" spans="1:10" x14ac:dyDescent="0.25">
      <c r="A520" t="s">
        <v>70</v>
      </c>
      <c r="B520" s="1">
        <v>43881</v>
      </c>
      <c r="C520" t="s">
        <v>10</v>
      </c>
      <c r="D520" t="s">
        <v>11</v>
      </c>
      <c r="F520">
        <v>2</v>
      </c>
      <c r="G520" s="2" t="s">
        <v>26</v>
      </c>
      <c r="I520" t="b">
        <f>IF(AND(DataTable[[#This Row],[Month]]&gt;='Analysis 1'!$C$10,DataTable[[#This Row],[Month]]&lt;='Analysis 1'!$D$10),TRUE,FALSE)</f>
        <v>1</v>
      </c>
      <c r="J520" s="15"/>
    </row>
    <row r="521" spans="1:10" x14ac:dyDescent="0.25">
      <c r="A521" t="s">
        <v>71</v>
      </c>
      <c r="B521" s="1">
        <v>43882</v>
      </c>
      <c r="C521" t="s">
        <v>14</v>
      </c>
      <c r="D521" t="s">
        <v>15</v>
      </c>
      <c r="F521">
        <v>3</v>
      </c>
      <c r="G521" s="2" t="s">
        <v>26</v>
      </c>
      <c r="I521" t="b">
        <f>IF(AND(DataTable[[#This Row],[Month]]&gt;='Analysis 1'!$C$10,DataTable[[#This Row],[Month]]&lt;='Analysis 1'!$D$10),TRUE,FALSE)</f>
        <v>1</v>
      </c>
      <c r="J521" s="15"/>
    </row>
    <row r="522" spans="1:10" x14ac:dyDescent="0.25">
      <c r="A522" t="s">
        <v>72</v>
      </c>
      <c r="B522" s="1">
        <v>43883</v>
      </c>
      <c r="C522" t="s">
        <v>17</v>
      </c>
      <c r="D522" t="s">
        <v>18</v>
      </c>
      <c r="G522" s="2" t="s">
        <v>26</v>
      </c>
      <c r="I522" t="b">
        <f>IF(AND(DataTable[[#This Row],[Month]]&gt;='Analysis 1'!$C$10,DataTable[[#This Row],[Month]]&lt;='Analysis 1'!$D$10),TRUE,FALSE)</f>
        <v>1</v>
      </c>
      <c r="J522" s="15"/>
    </row>
    <row r="523" spans="1:10" x14ac:dyDescent="0.25">
      <c r="A523" t="s">
        <v>73</v>
      </c>
      <c r="B523" s="1">
        <v>43884</v>
      </c>
      <c r="C523" t="s">
        <v>20</v>
      </c>
      <c r="D523" t="s">
        <v>15</v>
      </c>
      <c r="E523">
        <v>29</v>
      </c>
      <c r="F523">
        <v>4</v>
      </c>
      <c r="G523" s="2" t="s">
        <v>12</v>
      </c>
      <c r="H523">
        <v>1</v>
      </c>
      <c r="I523" t="b">
        <f>IF(AND(DataTable[[#This Row],[Month]]&gt;='Analysis 1'!$C$10,DataTable[[#This Row],[Month]]&lt;='Analysis 1'!$D$10),TRUE,FALSE)</f>
        <v>1</v>
      </c>
      <c r="J523" s="15"/>
    </row>
    <row r="524" spans="1:10" x14ac:dyDescent="0.25">
      <c r="A524" t="s">
        <v>74</v>
      </c>
      <c r="B524" s="1">
        <v>43885</v>
      </c>
      <c r="C524" t="s">
        <v>22</v>
      </c>
      <c r="D524" t="s">
        <v>18</v>
      </c>
      <c r="E524">
        <v>44</v>
      </c>
      <c r="F524">
        <v>10</v>
      </c>
      <c r="G524" s="2" t="s">
        <v>12</v>
      </c>
      <c r="H524">
        <v>1</v>
      </c>
      <c r="I524" t="b">
        <f>IF(AND(DataTable[[#This Row],[Month]]&gt;='Analysis 1'!$C$10,DataTable[[#This Row],[Month]]&lt;='Analysis 1'!$D$10),TRUE,FALSE)</f>
        <v>1</v>
      </c>
      <c r="J524" s="15"/>
    </row>
    <row r="525" spans="1:10" x14ac:dyDescent="0.25">
      <c r="A525" t="s">
        <v>75</v>
      </c>
      <c r="B525" s="1">
        <v>43886</v>
      </c>
      <c r="C525" t="s">
        <v>10</v>
      </c>
      <c r="D525" t="s">
        <v>11</v>
      </c>
      <c r="E525">
        <v>43</v>
      </c>
      <c r="F525">
        <v>9</v>
      </c>
      <c r="G525" s="2" t="s">
        <v>12</v>
      </c>
      <c r="H525">
        <v>0</v>
      </c>
      <c r="I525" t="b">
        <f>IF(AND(DataTable[[#This Row],[Month]]&gt;='Analysis 1'!$C$10,DataTable[[#This Row],[Month]]&lt;='Analysis 1'!$D$10),TRUE,FALSE)</f>
        <v>1</v>
      </c>
      <c r="J525" s="15"/>
    </row>
    <row r="526" spans="1:10" x14ac:dyDescent="0.25">
      <c r="A526" t="s">
        <v>76</v>
      </c>
      <c r="B526" s="1">
        <v>43887</v>
      </c>
      <c r="C526" t="s">
        <v>14</v>
      </c>
      <c r="D526" t="s">
        <v>15</v>
      </c>
      <c r="E526">
        <v>62</v>
      </c>
      <c r="F526">
        <v>2</v>
      </c>
      <c r="G526" s="2" t="s">
        <v>12</v>
      </c>
      <c r="H526">
        <v>1</v>
      </c>
      <c r="I526" t="b">
        <f>IF(AND(DataTable[[#This Row],[Month]]&gt;='Analysis 1'!$C$10,DataTable[[#This Row],[Month]]&lt;='Analysis 1'!$D$10),TRUE,FALSE)</f>
        <v>1</v>
      </c>
      <c r="J526" s="15"/>
    </row>
    <row r="527" spans="1:10" x14ac:dyDescent="0.25">
      <c r="A527" t="s">
        <v>77</v>
      </c>
      <c r="B527" s="1">
        <v>43888</v>
      </c>
      <c r="C527" t="s">
        <v>17</v>
      </c>
      <c r="D527" t="s">
        <v>18</v>
      </c>
      <c r="E527">
        <v>49</v>
      </c>
      <c r="F527">
        <v>13</v>
      </c>
      <c r="G527" s="2" t="s">
        <v>12</v>
      </c>
      <c r="H527">
        <v>1</v>
      </c>
      <c r="I527" t="b">
        <f>IF(AND(DataTable[[#This Row],[Month]]&gt;='Analysis 1'!$C$10,DataTable[[#This Row],[Month]]&lt;='Analysis 1'!$D$10),TRUE,FALSE)</f>
        <v>1</v>
      </c>
      <c r="J527" s="15"/>
    </row>
    <row r="528" spans="1:10" x14ac:dyDescent="0.25">
      <c r="A528" t="s">
        <v>78</v>
      </c>
      <c r="B528" s="1">
        <v>43889</v>
      </c>
      <c r="C528" t="s">
        <v>20</v>
      </c>
      <c r="D528" t="s">
        <v>15</v>
      </c>
      <c r="E528">
        <v>29</v>
      </c>
      <c r="F528">
        <v>15</v>
      </c>
      <c r="G528" s="2" t="s">
        <v>23</v>
      </c>
      <c r="H528">
        <v>1</v>
      </c>
      <c r="I528" t="b">
        <f>IF(AND(DataTable[[#This Row],[Month]]&gt;='Analysis 1'!$C$10,DataTable[[#This Row],[Month]]&lt;='Analysis 1'!$D$10),TRUE,FALSE)</f>
        <v>1</v>
      </c>
      <c r="J528" s="15"/>
    </row>
    <row r="529" spans="1:10" x14ac:dyDescent="0.25">
      <c r="A529" t="s">
        <v>79</v>
      </c>
      <c r="B529" s="1">
        <v>43890</v>
      </c>
      <c r="C529" t="s">
        <v>22</v>
      </c>
      <c r="D529" t="s">
        <v>18</v>
      </c>
      <c r="E529">
        <v>29</v>
      </c>
      <c r="F529">
        <v>18</v>
      </c>
      <c r="G529" s="2" t="s">
        <v>12</v>
      </c>
      <c r="H529">
        <v>1</v>
      </c>
      <c r="I529" t="b">
        <f>IF(AND(DataTable[[#This Row],[Month]]&gt;='Analysis 1'!$C$10,DataTable[[#This Row],[Month]]&lt;='Analysis 1'!$D$10),TRUE,FALSE)</f>
        <v>1</v>
      </c>
      <c r="J529" s="15"/>
    </row>
    <row r="530" spans="1:10" x14ac:dyDescent="0.25">
      <c r="A530" t="s">
        <v>80</v>
      </c>
      <c r="B530" s="1">
        <v>43891</v>
      </c>
      <c r="C530" t="s">
        <v>10</v>
      </c>
      <c r="D530" t="s">
        <v>11</v>
      </c>
      <c r="F530">
        <v>10</v>
      </c>
      <c r="G530" s="2" t="s">
        <v>26</v>
      </c>
      <c r="I530" t="b">
        <f>IF(AND(DataTable[[#This Row],[Month]]&gt;='Analysis 1'!$C$10,DataTable[[#This Row],[Month]]&lt;='Analysis 1'!$D$10),TRUE,FALSE)</f>
        <v>0</v>
      </c>
      <c r="J530" s="15"/>
    </row>
    <row r="531" spans="1:10" x14ac:dyDescent="0.25">
      <c r="A531" t="s">
        <v>81</v>
      </c>
      <c r="B531" s="1">
        <v>43892</v>
      </c>
      <c r="C531" t="s">
        <v>14</v>
      </c>
      <c r="D531" t="s">
        <v>15</v>
      </c>
      <c r="F531">
        <v>39</v>
      </c>
      <c r="G531" s="2" t="s">
        <v>26</v>
      </c>
      <c r="I531" t="b">
        <f>IF(AND(DataTable[[#This Row],[Month]]&gt;='Analysis 1'!$C$10,DataTable[[#This Row],[Month]]&lt;='Analysis 1'!$D$10),TRUE,FALSE)</f>
        <v>0</v>
      </c>
      <c r="J531" s="15"/>
    </row>
    <row r="532" spans="1:10" x14ac:dyDescent="0.25">
      <c r="A532" t="s">
        <v>82</v>
      </c>
      <c r="B532" s="1">
        <v>43893</v>
      </c>
      <c r="C532" t="s">
        <v>17</v>
      </c>
      <c r="D532" t="s">
        <v>18</v>
      </c>
      <c r="E532">
        <v>17</v>
      </c>
      <c r="F532">
        <v>4</v>
      </c>
      <c r="G532" s="2" t="s">
        <v>12</v>
      </c>
      <c r="H532">
        <v>1</v>
      </c>
      <c r="I532" t="b">
        <f>IF(AND(DataTable[[#This Row],[Month]]&gt;='Analysis 1'!$C$10,DataTable[[#This Row],[Month]]&lt;='Analysis 1'!$D$10),TRUE,FALSE)</f>
        <v>0</v>
      </c>
      <c r="J532" s="15"/>
    </row>
    <row r="533" spans="1:10" x14ac:dyDescent="0.25">
      <c r="A533" t="s">
        <v>83</v>
      </c>
      <c r="B533" s="1">
        <v>43894</v>
      </c>
      <c r="C533" t="s">
        <v>20</v>
      </c>
      <c r="D533" t="s">
        <v>15</v>
      </c>
      <c r="E533">
        <v>14</v>
      </c>
      <c r="F533">
        <v>5</v>
      </c>
      <c r="G533" s="2" t="s">
        <v>12</v>
      </c>
      <c r="H533">
        <v>1</v>
      </c>
      <c r="I533" t="b">
        <f>IF(AND(DataTable[[#This Row],[Month]]&gt;='Analysis 1'!$C$10,DataTable[[#This Row],[Month]]&lt;='Analysis 1'!$D$10),TRUE,FALSE)</f>
        <v>0</v>
      </c>
      <c r="J533" s="15"/>
    </row>
    <row r="534" spans="1:10" x14ac:dyDescent="0.25">
      <c r="A534" t="s">
        <v>84</v>
      </c>
      <c r="B534" s="1">
        <v>43895</v>
      </c>
      <c r="C534" t="s">
        <v>22</v>
      </c>
      <c r="D534" t="s">
        <v>18</v>
      </c>
      <c r="E534">
        <v>22</v>
      </c>
      <c r="F534">
        <v>0</v>
      </c>
      <c r="G534" s="2" t="s">
        <v>12</v>
      </c>
      <c r="H534">
        <v>1</v>
      </c>
      <c r="I534" t="b">
        <f>IF(AND(DataTable[[#This Row],[Month]]&gt;='Analysis 1'!$C$10,DataTable[[#This Row],[Month]]&lt;='Analysis 1'!$D$10),TRUE,FALSE)</f>
        <v>0</v>
      </c>
      <c r="J534" s="15"/>
    </row>
    <row r="535" spans="1:10" x14ac:dyDescent="0.25">
      <c r="A535" t="s">
        <v>85</v>
      </c>
      <c r="B535" s="1">
        <v>43896</v>
      </c>
      <c r="C535" t="s">
        <v>10</v>
      </c>
      <c r="D535" t="s">
        <v>11</v>
      </c>
      <c r="E535">
        <v>24</v>
      </c>
      <c r="F535">
        <v>50</v>
      </c>
      <c r="G535" s="2" t="s">
        <v>12</v>
      </c>
      <c r="H535">
        <v>1</v>
      </c>
      <c r="I535" t="b">
        <f>IF(AND(DataTable[[#This Row],[Month]]&gt;='Analysis 1'!$C$10,DataTable[[#This Row],[Month]]&lt;='Analysis 1'!$D$10),TRUE,FALSE)</f>
        <v>0</v>
      </c>
      <c r="J535" s="15"/>
    </row>
    <row r="536" spans="1:10" x14ac:dyDescent="0.25">
      <c r="A536" t="s">
        <v>86</v>
      </c>
      <c r="B536" s="1">
        <v>43897</v>
      </c>
      <c r="C536" t="s">
        <v>14</v>
      </c>
      <c r="D536" t="s">
        <v>15</v>
      </c>
      <c r="E536">
        <v>14</v>
      </c>
      <c r="F536">
        <v>4</v>
      </c>
      <c r="G536" s="2" t="s">
        <v>12</v>
      </c>
      <c r="H536">
        <v>1</v>
      </c>
      <c r="I536" t="b">
        <f>IF(AND(DataTable[[#This Row],[Month]]&gt;='Analysis 1'!$C$10,DataTable[[#This Row],[Month]]&lt;='Analysis 1'!$D$10),TRUE,FALSE)</f>
        <v>0</v>
      </c>
      <c r="J536" s="15"/>
    </row>
    <row r="537" spans="1:10" x14ac:dyDescent="0.25">
      <c r="A537" t="s">
        <v>87</v>
      </c>
      <c r="B537" s="1">
        <v>43898</v>
      </c>
      <c r="C537" t="s">
        <v>17</v>
      </c>
      <c r="D537" t="s">
        <v>18</v>
      </c>
      <c r="E537">
        <v>12</v>
      </c>
      <c r="F537">
        <v>2</v>
      </c>
      <c r="G537" s="2" t="s">
        <v>12</v>
      </c>
      <c r="H537">
        <v>1</v>
      </c>
      <c r="I537" t="b">
        <f>IF(AND(DataTable[[#This Row],[Month]]&gt;='Analysis 1'!$C$10,DataTable[[#This Row],[Month]]&lt;='Analysis 1'!$D$10),TRUE,FALSE)</f>
        <v>0</v>
      </c>
      <c r="J537" s="15"/>
    </row>
    <row r="538" spans="1:10" x14ac:dyDescent="0.25">
      <c r="A538" t="s">
        <v>88</v>
      </c>
      <c r="B538" s="1">
        <v>43899</v>
      </c>
      <c r="C538" t="s">
        <v>20</v>
      </c>
      <c r="D538" t="s">
        <v>15</v>
      </c>
      <c r="F538">
        <v>70</v>
      </c>
      <c r="G538" s="2" t="s">
        <v>26</v>
      </c>
      <c r="I538" t="b">
        <f>IF(AND(DataTable[[#This Row],[Month]]&gt;='Analysis 1'!$C$10,DataTable[[#This Row],[Month]]&lt;='Analysis 1'!$D$10),TRUE,FALSE)</f>
        <v>0</v>
      </c>
      <c r="J538" s="15"/>
    </row>
    <row r="539" spans="1:10" x14ac:dyDescent="0.25">
      <c r="A539" t="s">
        <v>89</v>
      </c>
      <c r="B539" s="1">
        <v>43900</v>
      </c>
      <c r="C539" t="s">
        <v>22</v>
      </c>
      <c r="D539" t="s">
        <v>18</v>
      </c>
      <c r="F539">
        <v>50</v>
      </c>
      <c r="G539" s="2" t="s">
        <v>26</v>
      </c>
      <c r="I539" t="b">
        <f>IF(AND(DataTable[[#This Row],[Month]]&gt;='Analysis 1'!$C$10,DataTable[[#This Row],[Month]]&lt;='Analysis 1'!$D$10),TRUE,FALSE)</f>
        <v>0</v>
      </c>
      <c r="J539" s="15"/>
    </row>
    <row r="540" spans="1:10" x14ac:dyDescent="0.25">
      <c r="A540" t="s">
        <v>90</v>
      </c>
      <c r="B540" s="1">
        <v>43901</v>
      </c>
      <c r="C540" t="s">
        <v>10</v>
      </c>
      <c r="D540" t="s">
        <v>11</v>
      </c>
      <c r="F540">
        <v>12</v>
      </c>
      <c r="G540" s="2" t="s">
        <v>26</v>
      </c>
      <c r="I540" t="b">
        <f>IF(AND(DataTable[[#This Row],[Month]]&gt;='Analysis 1'!$C$10,DataTable[[#This Row],[Month]]&lt;='Analysis 1'!$D$10),TRUE,FALSE)</f>
        <v>0</v>
      </c>
      <c r="J540" s="15"/>
    </row>
    <row r="541" spans="1:10" x14ac:dyDescent="0.25">
      <c r="A541" t="s">
        <v>91</v>
      </c>
      <c r="B541" s="1">
        <v>43902</v>
      </c>
      <c r="C541" t="s">
        <v>14</v>
      </c>
      <c r="D541" t="s">
        <v>15</v>
      </c>
      <c r="E541">
        <v>15</v>
      </c>
      <c r="F541">
        <v>1</v>
      </c>
      <c r="G541" s="2" t="s">
        <v>12</v>
      </c>
      <c r="H541">
        <v>1</v>
      </c>
      <c r="I541" t="b">
        <f>IF(AND(DataTable[[#This Row],[Month]]&gt;='Analysis 1'!$C$10,DataTable[[#This Row],[Month]]&lt;='Analysis 1'!$D$10),TRUE,FALSE)</f>
        <v>0</v>
      </c>
      <c r="J541" s="15"/>
    </row>
    <row r="542" spans="1:10" x14ac:dyDescent="0.25">
      <c r="A542" t="s">
        <v>92</v>
      </c>
      <c r="B542" s="1">
        <v>43903</v>
      </c>
      <c r="C542" t="s">
        <v>17</v>
      </c>
      <c r="D542" t="s">
        <v>18</v>
      </c>
      <c r="E542">
        <v>21</v>
      </c>
      <c r="F542">
        <v>2</v>
      </c>
      <c r="G542" s="2" t="s">
        <v>12</v>
      </c>
      <c r="H542">
        <v>1</v>
      </c>
      <c r="I542" t="b">
        <f>IF(AND(DataTable[[#This Row],[Month]]&gt;='Analysis 1'!$C$10,DataTable[[#This Row],[Month]]&lt;='Analysis 1'!$D$10),TRUE,FALSE)</f>
        <v>0</v>
      </c>
      <c r="J542" s="15"/>
    </row>
    <row r="543" spans="1:10" x14ac:dyDescent="0.25">
      <c r="A543" t="s">
        <v>93</v>
      </c>
      <c r="B543" s="1">
        <v>43904</v>
      </c>
      <c r="C543" t="s">
        <v>20</v>
      </c>
      <c r="D543" t="s">
        <v>15</v>
      </c>
      <c r="E543">
        <v>20</v>
      </c>
      <c r="F543">
        <v>3</v>
      </c>
      <c r="G543" s="2" t="s">
        <v>12</v>
      </c>
      <c r="H543">
        <v>1</v>
      </c>
      <c r="I543" t="b">
        <f>IF(AND(DataTable[[#This Row],[Month]]&gt;='Analysis 1'!$C$10,DataTable[[#This Row],[Month]]&lt;='Analysis 1'!$D$10),TRUE,FALSE)</f>
        <v>0</v>
      </c>
      <c r="J543" s="15"/>
    </row>
    <row r="544" spans="1:10" x14ac:dyDescent="0.25">
      <c r="A544" t="s">
        <v>94</v>
      </c>
      <c r="B544" s="1">
        <v>43905</v>
      </c>
      <c r="C544" t="s">
        <v>22</v>
      </c>
      <c r="D544" t="s">
        <v>18</v>
      </c>
      <c r="E544">
        <v>28</v>
      </c>
      <c r="G544" s="2" t="s">
        <v>12</v>
      </c>
      <c r="H544">
        <v>0</v>
      </c>
      <c r="I544" t="b">
        <f>IF(AND(DataTable[[#This Row],[Month]]&gt;='Analysis 1'!$C$10,DataTable[[#This Row],[Month]]&lt;='Analysis 1'!$D$10),TRUE,FALSE)</f>
        <v>0</v>
      </c>
      <c r="J544" s="15"/>
    </row>
    <row r="545" spans="1:10" x14ac:dyDescent="0.25">
      <c r="A545" t="s">
        <v>95</v>
      </c>
      <c r="B545" s="1">
        <v>43906</v>
      </c>
      <c r="C545" t="s">
        <v>10</v>
      </c>
      <c r="D545" t="s">
        <v>11</v>
      </c>
      <c r="E545">
        <v>18</v>
      </c>
      <c r="F545">
        <v>4</v>
      </c>
      <c r="G545" s="2" t="s">
        <v>12</v>
      </c>
      <c r="H545">
        <v>0</v>
      </c>
      <c r="I545" t="b">
        <f>IF(AND(DataTable[[#This Row],[Month]]&gt;='Analysis 1'!$C$10,DataTable[[#This Row],[Month]]&lt;='Analysis 1'!$D$10),TRUE,FALSE)</f>
        <v>0</v>
      </c>
      <c r="J545" s="15"/>
    </row>
    <row r="546" spans="1:10" x14ac:dyDescent="0.25">
      <c r="A546" t="s">
        <v>96</v>
      </c>
      <c r="B546" s="1">
        <v>43907</v>
      </c>
      <c r="C546" t="s">
        <v>14</v>
      </c>
      <c r="D546" t="s">
        <v>15</v>
      </c>
      <c r="E546">
        <v>14</v>
      </c>
      <c r="F546">
        <v>10</v>
      </c>
      <c r="G546" s="2" t="s">
        <v>23</v>
      </c>
      <c r="H546">
        <v>0</v>
      </c>
      <c r="I546" t="b">
        <f>IF(AND(DataTable[[#This Row],[Month]]&gt;='Analysis 1'!$C$10,DataTable[[#This Row],[Month]]&lt;='Analysis 1'!$D$10),TRUE,FALSE)</f>
        <v>0</v>
      </c>
      <c r="J546" s="15"/>
    </row>
    <row r="547" spans="1:10" x14ac:dyDescent="0.25">
      <c r="A547" t="s">
        <v>97</v>
      </c>
      <c r="B547" s="1">
        <v>43908</v>
      </c>
      <c r="C547" t="s">
        <v>17</v>
      </c>
      <c r="D547" t="s">
        <v>18</v>
      </c>
      <c r="E547">
        <v>13</v>
      </c>
      <c r="F547">
        <v>9</v>
      </c>
      <c r="G547" s="2" t="s">
        <v>12</v>
      </c>
      <c r="H547">
        <v>1</v>
      </c>
      <c r="I547" t="b">
        <f>IF(AND(DataTable[[#This Row],[Month]]&gt;='Analysis 1'!$C$10,DataTable[[#This Row],[Month]]&lt;='Analysis 1'!$D$10),TRUE,FALSE)</f>
        <v>0</v>
      </c>
      <c r="J547" s="15"/>
    </row>
    <row r="548" spans="1:10" x14ac:dyDescent="0.25">
      <c r="A548" t="s">
        <v>98</v>
      </c>
      <c r="B548" s="1">
        <v>43909</v>
      </c>
      <c r="C548" t="s">
        <v>20</v>
      </c>
      <c r="D548" t="s">
        <v>15</v>
      </c>
      <c r="F548">
        <v>2</v>
      </c>
      <c r="G548" s="2" t="s">
        <v>26</v>
      </c>
      <c r="I548" t="b">
        <f>IF(AND(DataTable[[#This Row],[Month]]&gt;='Analysis 1'!$C$10,DataTable[[#This Row],[Month]]&lt;='Analysis 1'!$D$10),TRUE,FALSE)</f>
        <v>0</v>
      </c>
      <c r="J548" s="15"/>
    </row>
    <row r="549" spans="1:10" x14ac:dyDescent="0.25">
      <c r="A549" t="s">
        <v>99</v>
      </c>
      <c r="B549" s="1">
        <v>43910</v>
      </c>
      <c r="C549" t="s">
        <v>22</v>
      </c>
      <c r="D549" t="s">
        <v>18</v>
      </c>
      <c r="F549">
        <v>13</v>
      </c>
      <c r="G549" s="2" t="s">
        <v>26</v>
      </c>
      <c r="I549" t="b">
        <f>IF(AND(DataTable[[#This Row],[Month]]&gt;='Analysis 1'!$C$10,DataTable[[#This Row],[Month]]&lt;='Analysis 1'!$D$10),TRUE,FALSE)</f>
        <v>0</v>
      </c>
      <c r="J549" s="15"/>
    </row>
    <row r="550" spans="1:10" x14ac:dyDescent="0.25">
      <c r="A550" t="s">
        <v>100</v>
      </c>
      <c r="B550" s="1">
        <v>43911</v>
      </c>
      <c r="C550" t="s">
        <v>10</v>
      </c>
      <c r="D550" t="s">
        <v>11</v>
      </c>
      <c r="E550">
        <v>11</v>
      </c>
      <c r="F550">
        <v>15</v>
      </c>
      <c r="G550" s="2" t="s">
        <v>12</v>
      </c>
      <c r="H550">
        <v>1</v>
      </c>
      <c r="I550" t="b">
        <f>IF(AND(DataTable[[#This Row],[Month]]&gt;='Analysis 1'!$C$10,DataTable[[#This Row],[Month]]&lt;='Analysis 1'!$D$10),TRUE,FALSE)</f>
        <v>0</v>
      </c>
      <c r="J550" s="15"/>
    </row>
    <row r="551" spans="1:10" x14ac:dyDescent="0.25">
      <c r="A551" t="s">
        <v>101</v>
      </c>
      <c r="B551" s="1">
        <v>43912</v>
      </c>
      <c r="C551" t="s">
        <v>14</v>
      </c>
      <c r="D551" t="s">
        <v>15</v>
      </c>
      <c r="E551">
        <v>11</v>
      </c>
      <c r="F551">
        <v>18</v>
      </c>
      <c r="G551" s="2" t="s">
        <v>12</v>
      </c>
      <c r="H551">
        <v>1</v>
      </c>
      <c r="I551" t="b">
        <f>IF(AND(DataTable[[#This Row],[Month]]&gt;='Analysis 1'!$C$10,DataTable[[#This Row],[Month]]&lt;='Analysis 1'!$D$10),TRUE,FALSE)</f>
        <v>0</v>
      </c>
      <c r="J551" s="15"/>
    </row>
    <row r="552" spans="1:10" x14ac:dyDescent="0.25">
      <c r="A552" t="s">
        <v>102</v>
      </c>
      <c r="B552" s="1">
        <v>43913</v>
      </c>
      <c r="C552" t="s">
        <v>17</v>
      </c>
      <c r="D552" t="s">
        <v>18</v>
      </c>
      <c r="E552">
        <v>10</v>
      </c>
      <c r="F552">
        <v>10</v>
      </c>
      <c r="G552" s="2" t="s">
        <v>12</v>
      </c>
      <c r="H552">
        <v>0</v>
      </c>
      <c r="I552" t="b">
        <f>IF(AND(DataTable[[#This Row],[Month]]&gt;='Analysis 1'!$C$10,DataTable[[#This Row],[Month]]&lt;='Analysis 1'!$D$10),TRUE,FALSE)</f>
        <v>0</v>
      </c>
      <c r="J552" s="15"/>
    </row>
    <row r="553" spans="1:10" x14ac:dyDescent="0.25">
      <c r="A553" t="s">
        <v>103</v>
      </c>
      <c r="B553" s="1">
        <v>43914</v>
      </c>
      <c r="C553" t="s">
        <v>20</v>
      </c>
      <c r="D553" t="s">
        <v>15</v>
      </c>
      <c r="E553">
        <v>16</v>
      </c>
      <c r="F553">
        <v>39</v>
      </c>
      <c r="G553" s="2" t="s">
        <v>12</v>
      </c>
      <c r="H553">
        <v>1</v>
      </c>
      <c r="I553" t="b">
        <f>IF(AND(DataTable[[#This Row],[Month]]&gt;='Analysis 1'!$C$10,DataTable[[#This Row],[Month]]&lt;='Analysis 1'!$D$10),TRUE,FALSE)</f>
        <v>0</v>
      </c>
      <c r="J553" s="15"/>
    </row>
    <row r="554" spans="1:10" x14ac:dyDescent="0.25">
      <c r="A554" t="s">
        <v>104</v>
      </c>
      <c r="B554" s="1">
        <v>43915</v>
      </c>
      <c r="C554" t="s">
        <v>22</v>
      </c>
      <c r="D554" t="s">
        <v>18</v>
      </c>
      <c r="E554">
        <v>29</v>
      </c>
      <c r="F554">
        <v>4</v>
      </c>
      <c r="G554" s="2" t="s">
        <v>12</v>
      </c>
      <c r="H554">
        <v>1</v>
      </c>
      <c r="I554" t="b">
        <f>IF(AND(DataTable[[#This Row],[Month]]&gt;='Analysis 1'!$C$10,DataTable[[#This Row],[Month]]&lt;='Analysis 1'!$D$10),TRUE,FALSE)</f>
        <v>0</v>
      </c>
      <c r="J554" s="15"/>
    </row>
    <row r="555" spans="1:10" x14ac:dyDescent="0.25">
      <c r="A555" t="s">
        <v>105</v>
      </c>
      <c r="B555" s="1">
        <v>43916</v>
      </c>
      <c r="C555" t="s">
        <v>10</v>
      </c>
      <c r="D555" t="s">
        <v>11</v>
      </c>
      <c r="E555">
        <v>31</v>
      </c>
      <c r="F555">
        <v>5</v>
      </c>
      <c r="G555" s="2" t="s">
        <v>12</v>
      </c>
      <c r="H555">
        <v>1</v>
      </c>
      <c r="I555" t="b">
        <f>IF(AND(DataTable[[#This Row],[Month]]&gt;='Analysis 1'!$C$10,DataTable[[#This Row],[Month]]&lt;='Analysis 1'!$D$10),TRUE,FALSE)</f>
        <v>0</v>
      </c>
      <c r="J555" s="15"/>
    </row>
    <row r="556" spans="1:10" x14ac:dyDescent="0.25">
      <c r="A556" t="s">
        <v>106</v>
      </c>
      <c r="B556" s="1">
        <v>43917</v>
      </c>
      <c r="C556" t="s">
        <v>14</v>
      </c>
      <c r="D556" t="s">
        <v>15</v>
      </c>
      <c r="F556">
        <v>0</v>
      </c>
      <c r="G556" s="2" t="s">
        <v>26</v>
      </c>
      <c r="I556" t="b">
        <f>IF(AND(DataTable[[#This Row],[Month]]&gt;='Analysis 1'!$C$10,DataTable[[#This Row],[Month]]&lt;='Analysis 1'!$D$10),TRUE,FALSE)</f>
        <v>0</v>
      </c>
      <c r="J556" s="15"/>
    </row>
    <row r="557" spans="1:10" x14ac:dyDescent="0.25">
      <c r="A557" t="s">
        <v>107</v>
      </c>
      <c r="B557" s="1">
        <v>43918</v>
      </c>
      <c r="C557" t="s">
        <v>17</v>
      </c>
      <c r="D557" t="s">
        <v>18</v>
      </c>
      <c r="F557">
        <v>50</v>
      </c>
      <c r="G557" s="2" t="s">
        <v>26</v>
      </c>
      <c r="I557" t="b">
        <f>IF(AND(DataTable[[#This Row],[Month]]&gt;='Analysis 1'!$C$10,DataTable[[#This Row],[Month]]&lt;='Analysis 1'!$D$10),TRUE,FALSE)</f>
        <v>0</v>
      </c>
      <c r="J557" s="15"/>
    </row>
    <row r="558" spans="1:10" x14ac:dyDescent="0.25">
      <c r="A558" t="s">
        <v>108</v>
      </c>
      <c r="B558" s="1">
        <v>43919</v>
      </c>
      <c r="C558" t="s">
        <v>20</v>
      </c>
      <c r="D558" t="s">
        <v>15</v>
      </c>
      <c r="F558">
        <v>4</v>
      </c>
      <c r="G558" s="2" t="s">
        <v>26</v>
      </c>
      <c r="I558" t="b">
        <f>IF(AND(DataTable[[#This Row],[Month]]&gt;='Analysis 1'!$C$10,DataTable[[#This Row],[Month]]&lt;='Analysis 1'!$D$10),TRUE,FALSE)</f>
        <v>0</v>
      </c>
      <c r="J558" s="15"/>
    </row>
    <row r="559" spans="1:10" x14ac:dyDescent="0.25">
      <c r="A559" t="s">
        <v>109</v>
      </c>
      <c r="B559" s="1">
        <v>43920</v>
      </c>
      <c r="C559" t="s">
        <v>22</v>
      </c>
      <c r="D559" t="s">
        <v>18</v>
      </c>
      <c r="E559">
        <v>28</v>
      </c>
      <c r="F559">
        <v>2</v>
      </c>
      <c r="G559" s="2" t="s">
        <v>12</v>
      </c>
      <c r="H559">
        <v>1</v>
      </c>
      <c r="I559" t="b">
        <f>IF(AND(DataTable[[#This Row],[Month]]&gt;='Analysis 1'!$C$10,DataTable[[#This Row],[Month]]&lt;='Analysis 1'!$D$10),TRUE,FALSE)</f>
        <v>0</v>
      </c>
      <c r="J559" s="15"/>
    </row>
    <row r="560" spans="1:10" x14ac:dyDescent="0.25">
      <c r="A560" t="s">
        <v>110</v>
      </c>
      <c r="B560" s="1">
        <v>43921</v>
      </c>
      <c r="C560" t="s">
        <v>10</v>
      </c>
      <c r="D560" t="s">
        <v>11</v>
      </c>
      <c r="E560">
        <v>32</v>
      </c>
      <c r="F560">
        <v>70</v>
      </c>
      <c r="G560" s="2" t="s">
        <v>12</v>
      </c>
      <c r="H560">
        <v>1</v>
      </c>
      <c r="I560" t="b">
        <f>IF(AND(DataTable[[#This Row],[Month]]&gt;='Analysis 1'!$C$10,DataTable[[#This Row],[Month]]&lt;='Analysis 1'!$D$10),TRUE,FALSE)</f>
        <v>0</v>
      </c>
      <c r="J560" s="15"/>
    </row>
    <row r="561" spans="1:10" x14ac:dyDescent="0.25">
      <c r="A561" t="s">
        <v>111</v>
      </c>
      <c r="B561" s="1">
        <v>43922</v>
      </c>
      <c r="C561" t="s">
        <v>14</v>
      </c>
      <c r="D561" t="s">
        <v>15</v>
      </c>
      <c r="E561">
        <v>16</v>
      </c>
      <c r="F561">
        <v>50</v>
      </c>
      <c r="G561" s="2" t="s">
        <v>12</v>
      </c>
      <c r="H561">
        <v>1</v>
      </c>
      <c r="I561" t="b">
        <f>IF(AND(DataTable[[#This Row],[Month]]&gt;='Analysis 1'!$C$10,DataTable[[#This Row],[Month]]&lt;='Analysis 1'!$D$10),TRUE,FALSE)</f>
        <v>0</v>
      </c>
      <c r="J561" s="15"/>
    </row>
    <row r="562" spans="1:10" x14ac:dyDescent="0.25">
      <c r="A562" t="s">
        <v>112</v>
      </c>
      <c r="B562" s="1">
        <v>43923</v>
      </c>
      <c r="C562" t="s">
        <v>17</v>
      </c>
      <c r="D562" t="s">
        <v>18</v>
      </c>
      <c r="E562">
        <v>14</v>
      </c>
      <c r="F562">
        <v>12</v>
      </c>
      <c r="G562" s="2" t="s">
        <v>12</v>
      </c>
      <c r="H562">
        <v>1</v>
      </c>
      <c r="I562" t="b">
        <f>IF(AND(DataTable[[#This Row],[Month]]&gt;='Analysis 1'!$C$10,DataTable[[#This Row],[Month]]&lt;='Analysis 1'!$D$10),TRUE,FALSE)</f>
        <v>0</v>
      </c>
      <c r="J562" s="15"/>
    </row>
    <row r="563" spans="1:10" x14ac:dyDescent="0.25">
      <c r="A563" t="s">
        <v>113</v>
      </c>
      <c r="B563" s="1">
        <v>43924</v>
      </c>
      <c r="C563" t="s">
        <v>20</v>
      </c>
      <c r="D563" t="s">
        <v>15</v>
      </c>
      <c r="E563">
        <v>11</v>
      </c>
      <c r="F563">
        <v>1</v>
      </c>
      <c r="G563" s="2" t="s">
        <v>12</v>
      </c>
      <c r="H563">
        <v>1</v>
      </c>
      <c r="I563" t="b">
        <f>IF(AND(DataTable[[#This Row],[Month]]&gt;='Analysis 1'!$C$10,DataTable[[#This Row],[Month]]&lt;='Analysis 1'!$D$10),TRUE,FALSE)</f>
        <v>0</v>
      </c>
      <c r="J563" s="15"/>
    </row>
    <row r="564" spans="1:10" x14ac:dyDescent="0.25">
      <c r="A564" t="s">
        <v>114</v>
      </c>
      <c r="B564" s="1">
        <v>43925</v>
      </c>
      <c r="C564" t="s">
        <v>22</v>
      </c>
      <c r="D564" t="s">
        <v>18</v>
      </c>
      <c r="E564">
        <v>16</v>
      </c>
      <c r="F564">
        <v>2</v>
      </c>
      <c r="G564" s="2" t="s">
        <v>23</v>
      </c>
      <c r="H564">
        <v>1</v>
      </c>
      <c r="I564" t="b">
        <f>IF(AND(DataTable[[#This Row],[Month]]&gt;='Analysis 1'!$C$10,DataTable[[#This Row],[Month]]&lt;='Analysis 1'!$D$10),TRUE,FALSE)</f>
        <v>0</v>
      </c>
      <c r="J564" s="15"/>
    </row>
    <row r="565" spans="1:10" x14ac:dyDescent="0.25">
      <c r="A565" t="s">
        <v>115</v>
      </c>
      <c r="B565" s="1">
        <v>43926</v>
      </c>
      <c r="C565" t="s">
        <v>10</v>
      </c>
      <c r="D565" t="s">
        <v>11</v>
      </c>
      <c r="E565">
        <v>34</v>
      </c>
      <c r="F565">
        <v>3</v>
      </c>
      <c r="G565" s="2" t="s">
        <v>12</v>
      </c>
      <c r="H565">
        <v>1</v>
      </c>
      <c r="I565" t="b">
        <f>IF(AND(DataTable[[#This Row],[Month]]&gt;='Analysis 1'!$C$10,DataTable[[#This Row],[Month]]&lt;='Analysis 1'!$D$10),TRUE,FALSE)</f>
        <v>0</v>
      </c>
      <c r="J565" s="15"/>
    </row>
    <row r="566" spans="1:10" x14ac:dyDescent="0.25">
      <c r="A566" t="s">
        <v>116</v>
      </c>
      <c r="B566" s="1">
        <v>43927</v>
      </c>
      <c r="C566" t="s">
        <v>14</v>
      </c>
      <c r="D566" t="s">
        <v>15</v>
      </c>
      <c r="G566" s="2" t="s">
        <v>26</v>
      </c>
      <c r="I566" t="b">
        <f>IF(AND(DataTable[[#This Row],[Month]]&gt;='Analysis 1'!$C$10,DataTable[[#This Row],[Month]]&lt;='Analysis 1'!$D$10),TRUE,FALSE)</f>
        <v>0</v>
      </c>
      <c r="J566" s="15"/>
    </row>
    <row r="567" spans="1:10" x14ac:dyDescent="0.25">
      <c r="A567" t="s">
        <v>117</v>
      </c>
      <c r="B567" s="1">
        <v>43928</v>
      </c>
      <c r="C567" t="s">
        <v>17</v>
      </c>
      <c r="D567" t="s">
        <v>18</v>
      </c>
      <c r="F567">
        <v>4</v>
      </c>
      <c r="G567" s="2" t="s">
        <v>26</v>
      </c>
      <c r="I567" t="b">
        <f>IF(AND(DataTable[[#This Row],[Month]]&gt;='Analysis 1'!$C$10,DataTable[[#This Row],[Month]]&lt;='Analysis 1'!$D$10),TRUE,FALSE)</f>
        <v>0</v>
      </c>
      <c r="J567" s="15"/>
    </row>
    <row r="568" spans="1:10" x14ac:dyDescent="0.25">
      <c r="A568" t="s">
        <v>118</v>
      </c>
      <c r="B568" s="1">
        <v>43929</v>
      </c>
      <c r="C568" t="s">
        <v>20</v>
      </c>
      <c r="D568" t="s">
        <v>15</v>
      </c>
      <c r="E568">
        <v>31</v>
      </c>
      <c r="F568">
        <v>10</v>
      </c>
      <c r="G568" s="2" t="s">
        <v>12</v>
      </c>
      <c r="H568">
        <v>1</v>
      </c>
      <c r="I568" t="b">
        <f>IF(AND(DataTable[[#This Row],[Month]]&gt;='Analysis 1'!$C$10,DataTable[[#This Row],[Month]]&lt;='Analysis 1'!$D$10),TRUE,FALSE)</f>
        <v>0</v>
      </c>
      <c r="J568" s="15"/>
    </row>
    <row r="569" spans="1:10" x14ac:dyDescent="0.25">
      <c r="A569" t="s">
        <v>119</v>
      </c>
      <c r="B569" s="1">
        <v>43930</v>
      </c>
      <c r="C569" t="s">
        <v>22</v>
      </c>
      <c r="D569" t="s">
        <v>18</v>
      </c>
      <c r="E569">
        <v>27</v>
      </c>
      <c r="F569">
        <v>9</v>
      </c>
      <c r="G569" s="2" t="s">
        <v>12</v>
      </c>
      <c r="H569">
        <v>1</v>
      </c>
      <c r="I569" t="b">
        <f>IF(AND(DataTable[[#This Row],[Month]]&gt;='Analysis 1'!$C$10,DataTable[[#This Row],[Month]]&lt;='Analysis 1'!$D$10),TRUE,FALSE)</f>
        <v>0</v>
      </c>
      <c r="J569" s="15"/>
    </row>
    <row r="570" spans="1:10" x14ac:dyDescent="0.25">
      <c r="A570" t="s">
        <v>120</v>
      </c>
      <c r="B570" s="1">
        <v>43931</v>
      </c>
      <c r="C570" t="s">
        <v>10</v>
      </c>
      <c r="D570" t="s">
        <v>11</v>
      </c>
      <c r="E570">
        <v>16</v>
      </c>
      <c r="F570">
        <v>2</v>
      </c>
      <c r="G570" s="2" t="s">
        <v>12</v>
      </c>
      <c r="H570">
        <v>1</v>
      </c>
      <c r="I570" t="b">
        <f>IF(AND(DataTable[[#This Row],[Month]]&gt;='Analysis 1'!$C$10,DataTable[[#This Row],[Month]]&lt;='Analysis 1'!$D$10),TRUE,FALSE)</f>
        <v>0</v>
      </c>
      <c r="J570" s="15"/>
    </row>
    <row r="571" spans="1:10" x14ac:dyDescent="0.25">
      <c r="A571" t="s">
        <v>121</v>
      </c>
      <c r="B571" s="1">
        <v>43932</v>
      </c>
      <c r="C571" t="s">
        <v>14</v>
      </c>
      <c r="D571" t="s">
        <v>15</v>
      </c>
      <c r="E571">
        <v>25</v>
      </c>
      <c r="F571">
        <v>13</v>
      </c>
      <c r="G571" s="2" t="s">
        <v>12</v>
      </c>
      <c r="H571">
        <v>0</v>
      </c>
      <c r="I571" t="b">
        <f>IF(AND(DataTable[[#This Row],[Month]]&gt;='Analysis 1'!$C$10,DataTable[[#This Row],[Month]]&lt;='Analysis 1'!$D$10),TRUE,FALSE)</f>
        <v>0</v>
      </c>
      <c r="J571" s="15"/>
    </row>
    <row r="572" spans="1:10" x14ac:dyDescent="0.25">
      <c r="A572" t="s">
        <v>122</v>
      </c>
      <c r="B572" s="1">
        <v>43933</v>
      </c>
      <c r="C572" t="s">
        <v>17</v>
      </c>
      <c r="D572" t="s">
        <v>18</v>
      </c>
      <c r="E572">
        <v>31</v>
      </c>
      <c r="F572">
        <v>15</v>
      </c>
      <c r="G572" s="2" t="s">
        <v>12</v>
      </c>
      <c r="H572">
        <v>0</v>
      </c>
      <c r="I572" t="b">
        <f>IF(AND(DataTable[[#This Row],[Month]]&gt;='Analysis 1'!$C$10,DataTable[[#This Row],[Month]]&lt;='Analysis 1'!$D$10),TRUE,FALSE)</f>
        <v>0</v>
      </c>
      <c r="J572" s="15"/>
    </row>
    <row r="573" spans="1:10" x14ac:dyDescent="0.25">
      <c r="A573" t="s">
        <v>123</v>
      </c>
      <c r="B573" s="1">
        <v>43934</v>
      </c>
      <c r="C573" t="s">
        <v>20</v>
      </c>
      <c r="D573" t="s">
        <v>15</v>
      </c>
      <c r="E573">
        <v>15</v>
      </c>
      <c r="F573">
        <v>18</v>
      </c>
      <c r="G573" s="2" t="s">
        <v>12</v>
      </c>
      <c r="H573">
        <v>1</v>
      </c>
      <c r="I573" t="b">
        <f>IF(AND(DataTable[[#This Row],[Month]]&gt;='Analysis 1'!$C$10,DataTable[[#This Row],[Month]]&lt;='Analysis 1'!$D$10),TRUE,FALSE)</f>
        <v>0</v>
      </c>
      <c r="J573" s="15"/>
    </row>
    <row r="574" spans="1:10" x14ac:dyDescent="0.25">
      <c r="A574" t="s">
        <v>124</v>
      </c>
      <c r="B574" s="1">
        <v>43935</v>
      </c>
      <c r="C574" t="s">
        <v>22</v>
      </c>
      <c r="D574" t="s">
        <v>18</v>
      </c>
      <c r="F574">
        <v>10</v>
      </c>
      <c r="G574" s="2" t="s">
        <v>26</v>
      </c>
      <c r="I574" t="b">
        <f>IF(AND(DataTable[[#This Row],[Month]]&gt;='Analysis 1'!$C$10,DataTable[[#This Row],[Month]]&lt;='Analysis 1'!$D$10),TRUE,FALSE)</f>
        <v>0</v>
      </c>
      <c r="J574" s="15"/>
    </row>
    <row r="575" spans="1:10" x14ac:dyDescent="0.25">
      <c r="A575" t="s">
        <v>125</v>
      </c>
      <c r="B575" s="1">
        <v>43936</v>
      </c>
      <c r="C575" t="s">
        <v>10</v>
      </c>
      <c r="D575" t="s">
        <v>11</v>
      </c>
      <c r="F575">
        <v>39</v>
      </c>
      <c r="G575" s="2" t="s">
        <v>26</v>
      </c>
      <c r="I575" t="b">
        <f>IF(AND(DataTable[[#This Row],[Month]]&gt;='Analysis 1'!$C$10,DataTable[[#This Row],[Month]]&lt;='Analysis 1'!$D$10),TRUE,FALSE)</f>
        <v>0</v>
      </c>
      <c r="J575" s="15"/>
    </row>
    <row r="576" spans="1:10" x14ac:dyDescent="0.25">
      <c r="A576" t="s">
        <v>51</v>
      </c>
      <c r="B576" s="1">
        <v>43862</v>
      </c>
      <c r="C576" t="s">
        <v>14</v>
      </c>
      <c r="D576" t="s">
        <v>15</v>
      </c>
      <c r="E576">
        <v>15</v>
      </c>
      <c r="F576">
        <v>4</v>
      </c>
      <c r="G576" s="2" t="s">
        <v>12</v>
      </c>
      <c r="H576">
        <v>1</v>
      </c>
      <c r="I576" t="b">
        <f>IF(AND(DataTable[[#This Row],[Month]]&gt;='Analysis 1'!$C$10,DataTable[[#This Row],[Month]]&lt;='Analysis 1'!$D$10),TRUE,FALSE)</f>
        <v>1</v>
      </c>
      <c r="J576" s="15"/>
    </row>
    <row r="577" spans="1:10" x14ac:dyDescent="0.25">
      <c r="A577" t="s">
        <v>52</v>
      </c>
      <c r="B577" s="1">
        <v>43863</v>
      </c>
      <c r="C577" t="s">
        <v>17</v>
      </c>
      <c r="D577" t="s">
        <v>18</v>
      </c>
      <c r="F577">
        <v>5</v>
      </c>
      <c r="G577" s="2" t="s">
        <v>26</v>
      </c>
      <c r="I577" t="b">
        <f>IF(AND(DataTable[[#This Row],[Month]]&gt;='Analysis 1'!$C$10,DataTable[[#This Row],[Month]]&lt;='Analysis 1'!$D$10),TRUE,FALSE)</f>
        <v>1</v>
      </c>
      <c r="J577" s="15"/>
    </row>
    <row r="578" spans="1:10" x14ac:dyDescent="0.25">
      <c r="A578" t="s">
        <v>53</v>
      </c>
      <c r="B578" s="1">
        <v>43864</v>
      </c>
      <c r="C578" t="s">
        <v>20</v>
      </c>
      <c r="D578" t="s">
        <v>15</v>
      </c>
      <c r="F578">
        <v>0</v>
      </c>
      <c r="G578" s="2" t="s">
        <v>26</v>
      </c>
      <c r="I578" t="b">
        <f>IF(AND(DataTable[[#This Row],[Month]]&gt;='Analysis 1'!$C$10,DataTable[[#This Row],[Month]]&lt;='Analysis 1'!$D$10),TRUE,FALSE)</f>
        <v>1</v>
      </c>
      <c r="J578" s="15"/>
    </row>
    <row r="579" spans="1:10" x14ac:dyDescent="0.25">
      <c r="A579" t="s">
        <v>54</v>
      </c>
      <c r="B579" s="1">
        <v>43865</v>
      </c>
      <c r="C579" t="s">
        <v>22</v>
      </c>
      <c r="D579" t="s">
        <v>18</v>
      </c>
      <c r="F579">
        <v>50</v>
      </c>
      <c r="G579" s="2" t="s">
        <v>26</v>
      </c>
      <c r="I579" t="b">
        <f>IF(AND(DataTable[[#This Row],[Month]]&gt;='Analysis 1'!$C$10,DataTable[[#This Row],[Month]]&lt;='Analysis 1'!$D$10),TRUE,FALSE)</f>
        <v>1</v>
      </c>
      <c r="J579" s="15"/>
    </row>
    <row r="580" spans="1:10" x14ac:dyDescent="0.25">
      <c r="A580" t="s">
        <v>55</v>
      </c>
      <c r="B580" s="1">
        <v>43866</v>
      </c>
      <c r="C580" t="s">
        <v>10</v>
      </c>
      <c r="D580" t="s">
        <v>11</v>
      </c>
      <c r="E580">
        <v>28</v>
      </c>
      <c r="F580">
        <v>4</v>
      </c>
      <c r="G580" s="2" t="s">
        <v>12</v>
      </c>
      <c r="H580">
        <v>1</v>
      </c>
      <c r="I580" t="b">
        <f>IF(AND(DataTable[[#This Row],[Month]]&gt;='Analysis 1'!$C$10,DataTable[[#This Row],[Month]]&lt;='Analysis 1'!$D$10),TRUE,FALSE)</f>
        <v>1</v>
      </c>
      <c r="J580" s="15"/>
    </row>
    <row r="581" spans="1:10" x14ac:dyDescent="0.25">
      <c r="A581" t="s">
        <v>56</v>
      </c>
      <c r="B581" s="1">
        <v>43867</v>
      </c>
      <c r="C581" t="s">
        <v>14</v>
      </c>
      <c r="D581" t="s">
        <v>15</v>
      </c>
      <c r="E581">
        <v>10</v>
      </c>
      <c r="F581">
        <v>2</v>
      </c>
      <c r="G581" s="2" t="s">
        <v>12</v>
      </c>
      <c r="H581">
        <v>1</v>
      </c>
      <c r="I581" t="b">
        <f>IF(AND(DataTable[[#This Row],[Month]]&gt;='Analysis 1'!$C$10,DataTable[[#This Row],[Month]]&lt;='Analysis 1'!$D$10),TRUE,FALSE)</f>
        <v>1</v>
      </c>
      <c r="J581" s="15"/>
    </row>
    <row r="582" spans="1:10" x14ac:dyDescent="0.25">
      <c r="A582" t="s">
        <v>57</v>
      </c>
      <c r="B582" s="1">
        <v>43868</v>
      </c>
      <c r="C582" t="s">
        <v>17</v>
      </c>
      <c r="D582" t="s">
        <v>18</v>
      </c>
      <c r="E582">
        <v>10</v>
      </c>
      <c r="F582">
        <v>70</v>
      </c>
      <c r="G582" s="2" t="s">
        <v>12</v>
      </c>
      <c r="H582">
        <v>1</v>
      </c>
      <c r="I582" t="b">
        <f>IF(AND(DataTable[[#This Row],[Month]]&gt;='Analysis 1'!$C$10,DataTable[[#This Row],[Month]]&lt;='Analysis 1'!$D$10),TRUE,FALSE)</f>
        <v>1</v>
      </c>
      <c r="J582" s="15"/>
    </row>
    <row r="583" spans="1:10" x14ac:dyDescent="0.25">
      <c r="A583" t="s">
        <v>58</v>
      </c>
      <c r="B583" s="1">
        <v>43869</v>
      </c>
      <c r="C583" t="s">
        <v>20</v>
      </c>
      <c r="D583" t="s">
        <v>15</v>
      </c>
      <c r="E583">
        <v>7</v>
      </c>
      <c r="F583">
        <v>50</v>
      </c>
      <c r="G583" s="2" t="s">
        <v>12</v>
      </c>
      <c r="H583">
        <v>1</v>
      </c>
      <c r="I583" t="b">
        <f>IF(AND(DataTable[[#This Row],[Month]]&gt;='Analysis 1'!$C$10,DataTable[[#This Row],[Month]]&lt;='Analysis 1'!$D$10),TRUE,FALSE)</f>
        <v>1</v>
      </c>
      <c r="J583" s="15"/>
    </row>
    <row r="584" spans="1:10" x14ac:dyDescent="0.25">
      <c r="A584" t="s">
        <v>59</v>
      </c>
      <c r="B584" s="1">
        <v>43870</v>
      </c>
      <c r="C584" t="s">
        <v>22</v>
      </c>
      <c r="D584" t="s">
        <v>18</v>
      </c>
      <c r="E584">
        <v>9</v>
      </c>
      <c r="F584">
        <v>12</v>
      </c>
      <c r="G584" s="2" t="s">
        <v>12</v>
      </c>
      <c r="H584">
        <v>1</v>
      </c>
      <c r="I584" t="b">
        <f>IF(AND(DataTable[[#This Row],[Month]]&gt;='Analysis 1'!$C$10,DataTable[[#This Row],[Month]]&lt;='Analysis 1'!$D$10),TRUE,FALSE)</f>
        <v>1</v>
      </c>
      <c r="J584" s="15"/>
    </row>
    <row r="585" spans="1:10" x14ac:dyDescent="0.25">
      <c r="A585" t="s">
        <v>60</v>
      </c>
      <c r="B585" s="1">
        <v>43871</v>
      </c>
      <c r="C585" t="s">
        <v>10</v>
      </c>
      <c r="D585" t="s">
        <v>11</v>
      </c>
      <c r="E585">
        <v>8</v>
      </c>
      <c r="F585">
        <v>1</v>
      </c>
      <c r="G585" s="2" t="s">
        <v>23</v>
      </c>
      <c r="H585">
        <v>1</v>
      </c>
      <c r="I585" t="b">
        <f>IF(AND(DataTable[[#This Row],[Month]]&gt;='Analysis 1'!$C$10,DataTable[[#This Row],[Month]]&lt;='Analysis 1'!$D$10),TRUE,FALSE)</f>
        <v>1</v>
      </c>
      <c r="J585" s="15"/>
    </row>
    <row r="586" spans="1:10" x14ac:dyDescent="0.25">
      <c r="A586" t="s">
        <v>61</v>
      </c>
      <c r="B586" s="1">
        <v>43872</v>
      </c>
      <c r="C586" t="s">
        <v>14</v>
      </c>
      <c r="D586" t="s">
        <v>15</v>
      </c>
      <c r="E586">
        <v>8</v>
      </c>
      <c r="F586">
        <v>2</v>
      </c>
      <c r="G586" s="2" t="s">
        <v>12</v>
      </c>
      <c r="H586">
        <v>1</v>
      </c>
      <c r="I586" t="b">
        <f>IF(AND(DataTable[[#This Row],[Month]]&gt;='Analysis 1'!$C$10,DataTable[[#This Row],[Month]]&lt;='Analysis 1'!$D$10),TRUE,FALSE)</f>
        <v>1</v>
      </c>
      <c r="J586" s="15"/>
    </row>
    <row r="587" spans="1:10" x14ac:dyDescent="0.25">
      <c r="A587" t="s">
        <v>62</v>
      </c>
      <c r="B587" s="1">
        <v>43873</v>
      </c>
      <c r="C587" t="s">
        <v>17</v>
      </c>
      <c r="D587" t="s">
        <v>18</v>
      </c>
      <c r="F587">
        <v>3</v>
      </c>
      <c r="G587" s="2" t="s">
        <v>26</v>
      </c>
      <c r="I587" t="b">
        <f>IF(AND(DataTable[[#This Row],[Month]]&gt;='Analysis 1'!$C$10,DataTable[[#This Row],[Month]]&lt;='Analysis 1'!$D$10),TRUE,FALSE)</f>
        <v>1</v>
      </c>
      <c r="J587" s="15"/>
    </row>
    <row r="588" spans="1:10" x14ac:dyDescent="0.25">
      <c r="A588" t="s">
        <v>63</v>
      </c>
      <c r="B588" s="1">
        <v>43874</v>
      </c>
      <c r="C588" t="s">
        <v>20</v>
      </c>
      <c r="D588" t="s">
        <v>15</v>
      </c>
      <c r="G588" s="2" t="s">
        <v>26</v>
      </c>
      <c r="I588" t="b">
        <f>IF(AND(DataTable[[#This Row],[Month]]&gt;='Analysis 1'!$C$10,DataTable[[#This Row],[Month]]&lt;='Analysis 1'!$D$10),TRUE,FALSE)</f>
        <v>1</v>
      </c>
      <c r="J588" s="15"/>
    </row>
    <row r="589" spans="1:10" x14ac:dyDescent="0.25">
      <c r="A589" t="s">
        <v>64</v>
      </c>
      <c r="B589" s="1">
        <v>43875</v>
      </c>
      <c r="C589" t="s">
        <v>22</v>
      </c>
      <c r="D589" t="s">
        <v>18</v>
      </c>
      <c r="E589">
        <v>13</v>
      </c>
      <c r="F589">
        <v>4</v>
      </c>
      <c r="G589" s="2" t="s">
        <v>12</v>
      </c>
      <c r="H589">
        <v>1</v>
      </c>
      <c r="I589" t="b">
        <f>IF(AND(DataTable[[#This Row],[Month]]&gt;='Analysis 1'!$C$10,DataTable[[#This Row],[Month]]&lt;='Analysis 1'!$D$10),TRUE,FALSE)</f>
        <v>1</v>
      </c>
      <c r="J589" s="15"/>
    </row>
    <row r="590" spans="1:10" x14ac:dyDescent="0.25">
      <c r="A590" t="s">
        <v>65</v>
      </c>
      <c r="B590" s="1">
        <v>43876</v>
      </c>
      <c r="C590" t="s">
        <v>10</v>
      </c>
      <c r="D590" t="s">
        <v>11</v>
      </c>
      <c r="E590">
        <v>14</v>
      </c>
      <c r="F590">
        <v>10</v>
      </c>
      <c r="G590" s="2" t="s">
        <v>12</v>
      </c>
      <c r="H590">
        <v>1</v>
      </c>
      <c r="I590" t="b">
        <f>IF(AND(DataTable[[#This Row],[Month]]&gt;='Analysis 1'!$C$10,DataTable[[#This Row],[Month]]&lt;='Analysis 1'!$D$10),TRUE,FALSE)</f>
        <v>1</v>
      </c>
      <c r="J590" s="15"/>
    </row>
    <row r="591" spans="1:10" x14ac:dyDescent="0.25">
      <c r="A591" t="s">
        <v>66</v>
      </c>
      <c r="B591" s="1">
        <v>43877</v>
      </c>
      <c r="C591" t="s">
        <v>14</v>
      </c>
      <c r="D591" t="s">
        <v>15</v>
      </c>
      <c r="E591">
        <v>10</v>
      </c>
      <c r="F591">
        <v>9</v>
      </c>
      <c r="G591" s="2" t="s">
        <v>12</v>
      </c>
      <c r="H591">
        <v>1</v>
      </c>
      <c r="I591" t="b">
        <f>IF(AND(DataTable[[#This Row],[Month]]&gt;='Analysis 1'!$C$10,DataTable[[#This Row],[Month]]&lt;='Analysis 1'!$D$10),TRUE,FALSE)</f>
        <v>1</v>
      </c>
      <c r="J591" s="15"/>
    </row>
    <row r="592" spans="1:10" x14ac:dyDescent="0.25">
      <c r="A592" t="s">
        <v>67</v>
      </c>
      <c r="B592" s="1">
        <v>43878</v>
      </c>
      <c r="C592" t="s">
        <v>17</v>
      </c>
      <c r="D592" t="s">
        <v>18</v>
      </c>
      <c r="E592">
        <v>10</v>
      </c>
      <c r="F592">
        <v>2</v>
      </c>
      <c r="G592" s="2" t="s">
        <v>12</v>
      </c>
      <c r="H592">
        <v>0</v>
      </c>
      <c r="I592" t="b">
        <f>IF(AND(DataTable[[#This Row],[Month]]&gt;='Analysis 1'!$C$10,DataTable[[#This Row],[Month]]&lt;='Analysis 1'!$D$10),TRUE,FALSE)</f>
        <v>1</v>
      </c>
      <c r="J592" s="15"/>
    </row>
    <row r="593" spans="1:10" x14ac:dyDescent="0.25">
      <c r="A593" t="s">
        <v>68</v>
      </c>
      <c r="B593" s="1">
        <v>43879</v>
      </c>
      <c r="C593" t="s">
        <v>20</v>
      </c>
      <c r="D593" t="s">
        <v>15</v>
      </c>
      <c r="E593">
        <v>9</v>
      </c>
      <c r="F593">
        <v>13</v>
      </c>
      <c r="G593" s="2" t="s">
        <v>12</v>
      </c>
      <c r="H593">
        <v>1</v>
      </c>
      <c r="I593" t="b">
        <f>IF(AND(DataTable[[#This Row],[Month]]&gt;='Analysis 1'!$C$10,DataTable[[#This Row],[Month]]&lt;='Analysis 1'!$D$10),TRUE,FALSE)</f>
        <v>1</v>
      </c>
      <c r="J593" s="15"/>
    </row>
    <row r="594" spans="1:10" x14ac:dyDescent="0.25">
      <c r="A594" t="s">
        <v>69</v>
      </c>
      <c r="B594" s="1">
        <v>43880</v>
      </c>
      <c r="C594" t="s">
        <v>22</v>
      </c>
      <c r="D594" t="s">
        <v>18</v>
      </c>
      <c r="E594">
        <v>12</v>
      </c>
      <c r="F594">
        <v>15</v>
      </c>
      <c r="G594" s="2" t="s">
        <v>12</v>
      </c>
      <c r="H594">
        <v>0</v>
      </c>
      <c r="I594" t="b">
        <f>IF(AND(DataTable[[#This Row],[Month]]&gt;='Analysis 1'!$C$10,DataTable[[#This Row],[Month]]&lt;='Analysis 1'!$D$10),TRUE,FALSE)</f>
        <v>1</v>
      </c>
      <c r="J594" s="15"/>
    </row>
    <row r="595" spans="1:10" x14ac:dyDescent="0.25">
      <c r="A595" t="s">
        <v>70</v>
      </c>
      <c r="B595" s="1">
        <v>43881</v>
      </c>
      <c r="C595" t="s">
        <v>10</v>
      </c>
      <c r="D595" t="s">
        <v>11</v>
      </c>
      <c r="F595">
        <v>18</v>
      </c>
      <c r="G595" s="2" t="s">
        <v>26</v>
      </c>
      <c r="I595" t="b">
        <f>IF(AND(DataTable[[#This Row],[Month]]&gt;='Analysis 1'!$C$10,DataTable[[#This Row],[Month]]&lt;='Analysis 1'!$D$10),TRUE,FALSE)</f>
        <v>1</v>
      </c>
      <c r="J595" s="15"/>
    </row>
    <row r="596" spans="1:10" x14ac:dyDescent="0.25">
      <c r="A596" t="s">
        <v>71</v>
      </c>
      <c r="B596" s="1">
        <v>43882</v>
      </c>
      <c r="C596" t="s">
        <v>14</v>
      </c>
      <c r="D596" t="s">
        <v>15</v>
      </c>
      <c r="F596">
        <v>10</v>
      </c>
      <c r="G596" s="2" t="s">
        <v>26</v>
      </c>
      <c r="I596" t="b">
        <f>IF(AND(DataTable[[#This Row],[Month]]&gt;='Analysis 1'!$C$10,DataTable[[#This Row],[Month]]&lt;='Analysis 1'!$D$10),TRUE,FALSE)</f>
        <v>1</v>
      </c>
      <c r="J596" s="15"/>
    </row>
    <row r="597" spans="1:10" x14ac:dyDescent="0.25">
      <c r="A597" t="s">
        <v>72</v>
      </c>
      <c r="B597" s="1">
        <v>43883</v>
      </c>
      <c r="C597" t="s">
        <v>17</v>
      </c>
      <c r="D597" t="s">
        <v>18</v>
      </c>
      <c r="F597">
        <v>39</v>
      </c>
      <c r="G597" s="2" t="s">
        <v>26</v>
      </c>
      <c r="I597" t="b">
        <f>IF(AND(DataTable[[#This Row],[Month]]&gt;='Analysis 1'!$C$10,DataTable[[#This Row],[Month]]&lt;='Analysis 1'!$D$10),TRUE,FALSE)</f>
        <v>1</v>
      </c>
      <c r="J597" s="15"/>
    </row>
    <row r="598" spans="1:10" x14ac:dyDescent="0.25">
      <c r="A598" t="s">
        <v>73</v>
      </c>
      <c r="B598" s="1">
        <v>43884</v>
      </c>
      <c r="C598" t="s">
        <v>20</v>
      </c>
      <c r="D598" t="s">
        <v>15</v>
      </c>
      <c r="E598">
        <v>12</v>
      </c>
      <c r="F598">
        <v>4</v>
      </c>
      <c r="G598" s="2" t="s">
        <v>12</v>
      </c>
      <c r="H598">
        <v>1</v>
      </c>
      <c r="I598" t="b">
        <f>IF(AND(DataTable[[#This Row],[Month]]&gt;='Analysis 1'!$C$10,DataTable[[#This Row],[Month]]&lt;='Analysis 1'!$D$10),TRUE,FALSE)</f>
        <v>1</v>
      </c>
      <c r="J598" s="15"/>
    </row>
    <row r="599" spans="1:10" x14ac:dyDescent="0.25">
      <c r="A599" t="s">
        <v>74</v>
      </c>
      <c r="B599" s="1">
        <v>43885</v>
      </c>
      <c r="C599" t="s">
        <v>22</v>
      </c>
      <c r="D599" t="s">
        <v>18</v>
      </c>
      <c r="E599">
        <v>13</v>
      </c>
      <c r="F599">
        <v>5</v>
      </c>
      <c r="G599" s="2" t="s">
        <v>12</v>
      </c>
      <c r="H599">
        <v>1</v>
      </c>
      <c r="I599" t="b">
        <f>IF(AND(DataTable[[#This Row],[Month]]&gt;='Analysis 1'!$C$10,DataTable[[#This Row],[Month]]&lt;='Analysis 1'!$D$10),TRUE,FALSE)</f>
        <v>1</v>
      </c>
      <c r="J599" s="15"/>
    </row>
    <row r="600" spans="1:10" x14ac:dyDescent="0.25">
      <c r="A600" t="s">
        <v>75</v>
      </c>
      <c r="B600" s="1">
        <v>43886</v>
      </c>
      <c r="C600" t="s">
        <v>10</v>
      </c>
      <c r="D600" t="s">
        <v>11</v>
      </c>
      <c r="E600">
        <v>16</v>
      </c>
      <c r="F600">
        <v>0</v>
      </c>
      <c r="G600" s="2" t="s">
        <v>12</v>
      </c>
      <c r="H600">
        <v>0</v>
      </c>
      <c r="I600" t="b">
        <f>IF(AND(DataTable[[#This Row],[Month]]&gt;='Analysis 1'!$C$10,DataTable[[#This Row],[Month]]&lt;='Analysis 1'!$D$10),TRUE,FALSE)</f>
        <v>1</v>
      </c>
      <c r="J600" s="15"/>
    </row>
    <row r="601" spans="1:10" x14ac:dyDescent="0.25">
      <c r="A601" t="s">
        <v>76</v>
      </c>
      <c r="B601" s="1">
        <v>43887</v>
      </c>
      <c r="C601" t="s">
        <v>14</v>
      </c>
      <c r="D601" t="s">
        <v>15</v>
      </c>
      <c r="E601">
        <v>13</v>
      </c>
      <c r="F601">
        <v>50</v>
      </c>
      <c r="G601" s="2" t="s">
        <v>12</v>
      </c>
      <c r="H601">
        <v>1</v>
      </c>
      <c r="I601" t="b">
        <f>IF(AND(DataTable[[#This Row],[Month]]&gt;='Analysis 1'!$C$10,DataTable[[#This Row],[Month]]&lt;='Analysis 1'!$D$10),TRUE,FALSE)</f>
        <v>1</v>
      </c>
      <c r="J601" s="15"/>
    </row>
    <row r="602" spans="1:10" x14ac:dyDescent="0.25">
      <c r="A602" t="s">
        <v>77</v>
      </c>
      <c r="B602" s="1">
        <v>43888</v>
      </c>
      <c r="C602" t="s">
        <v>17</v>
      </c>
      <c r="D602" t="s">
        <v>18</v>
      </c>
      <c r="E602">
        <v>49</v>
      </c>
      <c r="F602">
        <v>4</v>
      </c>
      <c r="G602" s="2" t="s">
        <v>12</v>
      </c>
      <c r="H602">
        <v>1</v>
      </c>
      <c r="I602" t="b">
        <f>IF(AND(DataTable[[#This Row],[Month]]&gt;='Analysis 1'!$C$10,DataTable[[#This Row],[Month]]&lt;='Analysis 1'!$D$10),TRUE,FALSE)</f>
        <v>1</v>
      </c>
      <c r="J602" s="15"/>
    </row>
    <row r="603" spans="1:10" x14ac:dyDescent="0.25">
      <c r="A603" t="s">
        <v>78</v>
      </c>
      <c r="B603" s="1">
        <v>43889</v>
      </c>
      <c r="C603" t="s">
        <v>20</v>
      </c>
      <c r="D603" t="s">
        <v>15</v>
      </c>
      <c r="E603">
        <v>20</v>
      </c>
      <c r="F603">
        <v>2</v>
      </c>
      <c r="G603" s="2" t="s">
        <v>23</v>
      </c>
      <c r="H603">
        <v>1</v>
      </c>
      <c r="I603" t="b">
        <f>IF(AND(DataTable[[#This Row],[Month]]&gt;='Analysis 1'!$C$10,DataTable[[#This Row],[Month]]&lt;='Analysis 1'!$D$10),TRUE,FALSE)</f>
        <v>1</v>
      </c>
      <c r="J603" s="15"/>
    </row>
    <row r="604" spans="1:10" x14ac:dyDescent="0.25">
      <c r="A604" t="s">
        <v>79</v>
      </c>
      <c r="B604" s="1">
        <v>43890</v>
      </c>
      <c r="C604" t="s">
        <v>22</v>
      </c>
      <c r="D604" t="s">
        <v>18</v>
      </c>
      <c r="E604">
        <v>18</v>
      </c>
      <c r="F604">
        <v>70</v>
      </c>
      <c r="G604" s="2" t="s">
        <v>12</v>
      </c>
      <c r="H604">
        <v>1</v>
      </c>
      <c r="I604" t="b">
        <f>IF(AND(DataTable[[#This Row],[Month]]&gt;='Analysis 1'!$C$10,DataTable[[#This Row],[Month]]&lt;='Analysis 1'!$D$10),TRUE,FALSE)</f>
        <v>1</v>
      </c>
      <c r="J604" s="15"/>
    </row>
    <row r="605" spans="1:10" x14ac:dyDescent="0.25">
      <c r="A605" t="s">
        <v>80</v>
      </c>
      <c r="B605" s="1">
        <v>43891</v>
      </c>
      <c r="C605" t="s">
        <v>10</v>
      </c>
      <c r="D605" t="s">
        <v>11</v>
      </c>
      <c r="F605">
        <v>50</v>
      </c>
      <c r="G605" s="2" t="s">
        <v>26</v>
      </c>
      <c r="I605" t="b">
        <f>IF(AND(DataTable[[#This Row],[Month]]&gt;='Analysis 1'!$C$10,DataTable[[#This Row],[Month]]&lt;='Analysis 1'!$D$10),TRUE,FALSE)</f>
        <v>0</v>
      </c>
      <c r="J605" s="15"/>
    </row>
    <row r="606" spans="1:10" x14ac:dyDescent="0.25">
      <c r="A606" t="s">
        <v>81</v>
      </c>
      <c r="B606" s="1">
        <v>43892</v>
      </c>
      <c r="C606" t="s">
        <v>14</v>
      </c>
      <c r="D606" t="s">
        <v>15</v>
      </c>
      <c r="F606">
        <v>12</v>
      </c>
      <c r="G606" s="2" t="s">
        <v>26</v>
      </c>
      <c r="I606" t="b">
        <f>IF(AND(DataTable[[#This Row],[Month]]&gt;='Analysis 1'!$C$10,DataTable[[#This Row],[Month]]&lt;='Analysis 1'!$D$10),TRUE,FALSE)</f>
        <v>0</v>
      </c>
      <c r="J606" s="15"/>
    </row>
    <row r="607" spans="1:10" x14ac:dyDescent="0.25">
      <c r="A607" t="s">
        <v>82</v>
      </c>
      <c r="B607" s="1">
        <v>43893</v>
      </c>
      <c r="C607" t="s">
        <v>17</v>
      </c>
      <c r="D607" t="s">
        <v>18</v>
      </c>
      <c r="E607">
        <v>20</v>
      </c>
      <c r="F607">
        <v>1</v>
      </c>
      <c r="G607" s="2" t="s">
        <v>12</v>
      </c>
      <c r="H607">
        <v>1</v>
      </c>
      <c r="I607" t="b">
        <f>IF(AND(DataTable[[#This Row],[Month]]&gt;='Analysis 1'!$C$10,DataTable[[#This Row],[Month]]&lt;='Analysis 1'!$D$10),TRUE,FALSE)</f>
        <v>0</v>
      </c>
      <c r="J607" s="15"/>
    </row>
    <row r="608" spans="1:10" x14ac:dyDescent="0.25">
      <c r="A608" t="s">
        <v>83</v>
      </c>
      <c r="B608" s="1">
        <v>43894</v>
      </c>
      <c r="C608" t="s">
        <v>20</v>
      </c>
      <c r="D608" t="s">
        <v>15</v>
      </c>
      <c r="E608">
        <v>20</v>
      </c>
      <c r="F608">
        <v>2</v>
      </c>
      <c r="G608" s="2" t="s">
        <v>12</v>
      </c>
      <c r="H608">
        <v>1</v>
      </c>
      <c r="I608" t="b">
        <f>IF(AND(DataTable[[#This Row],[Month]]&gt;='Analysis 1'!$C$10,DataTable[[#This Row],[Month]]&lt;='Analysis 1'!$D$10),TRUE,FALSE)</f>
        <v>0</v>
      </c>
      <c r="J608" s="15"/>
    </row>
    <row r="609" spans="1:10" x14ac:dyDescent="0.25">
      <c r="A609" t="s">
        <v>84</v>
      </c>
      <c r="B609" s="1">
        <v>43895</v>
      </c>
      <c r="C609" t="s">
        <v>22</v>
      </c>
      <c r="D609" t="s">
        <v>18</v>
      </c>
      <c r="E609">
        <v>20</v>
      </c>
      <c r="F609">
        <v>3</v>
      </c>
      <c r="G609" s="2" t="s">
        <v>12</v>
      </c>
      <c r="H609">
        <v>1</v>
      </c>
      <c r="I609" t="b">
        <f>IF(AND(DataTable[[#This Row],[Month]]&gt;='Analysis 1'!$C$10,DataTable[[#This Row],[Month]]&lt;='Analysis 1'!$D$10),TRUE,FALSE)</f>
        <v>0</v>
      </c>
      <c r="J609" s="15"/>
    </row>
    <row r="610" spans="1:10" x14ac:dyDescent="0.25">
      <c r="A610" t="s">
        <v>85</v>
      </c>
      <c r="B610" s="1">
        <v>43896</v>
      </c>
      <c r="C610" t="s">
        <v>10</v>
      </c>
      <c r="D610" t="s">
        <v>11</v>
      </c>
      <c r="E610">
        <v>20</v>
      </c>
      <c r="G610" s="2" t="s">
        <v>12</v>
      </c>
      <c r="H610">
        <v>1</v>
      </c>
      <c r="I610" t="b">
        <f>IF(AND(DataTable[[#This Row],[Month]]&gt;='Analysis 1'!$C$10,DataTable[[#This Row],[Month]]&lt;='Analysis 1'!$D$10),TRUE,FALSE)</f>
        <v>0</v>
      </c>
      <c r="J610" s="15"/>
    </row>
    <row r="611" spans="1:10" x14ac:dyDescent="0.25">
      <c r="A611" t="s">
        <v>86</v>
      </c>
      <c r="B611" s="1">
        <v>43897</v>
      </c>
      <c r="C611" t="s">
        <v>14</v>
      </c>
      <c r="D611" t="s">
        <v>15</v>
      </c>
      <c r="E611">
        <v>37</v>
      </c>
      <c r="F611">
        <v>4</v>
      </c>
      <c r="G611" s="2" t="s">
        <v>12</v>
      </c>
      <c r="H611">
        <v>1</v>
      </c>
      <c r="I611" t="b">
        <f>IF(AND(DataTable[[#This Row],[Month]]&gt;='Analysis 1'!$C$10,DataTable[[#This Row],[Month]]&lt;='Analysis 1'!$D$10),TRUE,FALSE)</f>
        <v>0</v>
      </c>
      <c r="J611" s="15"/>
    </row>
    <row r="612" spans="1:10" x14ac:dyDescent="0.25">
      <c r="A612" t="s">
        <v>87</v>
      </c>
      <c r="B612" s="1">
        <v>43898</v>
      </c>
      <c r="C612" t="s">
        <v>17</v>
      </c>
      <c r="D612" t="s">
        <v>18</v>
      </c>
      <c r="E612">
        <v>106</v>
      </c>
      <c r="F612">
        <v>10</v>
      </c>
      <c r="G612" s="2" t="s">
        <v>12</v>
      </c>
      <c r="H612">
        <v>1</v>
      </c>
      <c r="I612" t="b">
        <f>IF(AND(DataTable[[#This Row],[Month]]&gt;='Analysis 1'!$C$10,DataTable[[#This Row],[Month]]&lt;='Analysis 1'!$D$10),TRUE,FALSE)</f>
        <v>0</v>
      </c>
      <c r="J612" s="15"/>
    </row>
    <row r="613" spans="1:10" x14ac:dyDescent="0.25">
      <c r="A613" t="s">
        <v>88</v>
      </c>
      <c r="B613" s="1">
        <v>43899</v>
      </c>
      <c r="C613" t="s">
        <v>20</v>
      </c>
      <c r="D613" t="s">
        <v>15</v>
      </c>
      <c r="F613">
        <v>9</v>
      </c>
      <c r="G613" s="2" t="s">
        <v>26</v>
      </c>
      <c r="I613" t="b">
        <f>IF(AND(DataTable[[#This Row],[Month]]&gt;='Analysis 1'!$C$10,DataTable[[#This Row],[Month]]&lt;='Analysis 1'!$D$10),TRUE,FALSE)</f>
        <v>0</v>
      </c>
      <c r="J613" s="15"/>
    </row>
    <row r="614" spans="1:10" x14ac:dyDescent="0.25">
      <c r="A614" t="s">
        <v>89</v>
      </c>
      <c r="B614" s="1">
        <v>43900</v>
      </c>
      <c r="C614" t="s">
        <v>22</v>
      </c>
      <c r="D614" t="s">
        <v>18</v>
      </c>
      <c r="F614">
        <v>2</v>
      </c>
      <c r="G614" s="2" t="s">
        <v>26</v>
      </c>
      <c r="I614" t="b">
        <f>IF(AND(DataTable[[#This Row],[Month]]&gt;='Analysis 1'!$C$10,DataTable[[#This Row],[Month]]&lt;='Analysis 1'!$D$10),TRUE,FALSE)</f>
        <v>0</v>
      </c>
      <c r="J614" s="15"/>
    </row>
    <row r="615" spans="1:10" x14ac:dyDescent="0.25">
      <c r="A615" t="s">
        <v>90</v>
      </c>
      <c r="B615" s="1">
        <v>43901</v>
      </c>
      <c r="C615" t="s">
        <v>10</v>
      </c>
      <c r="D615" t="s">
        <v>11</v>
      </c>
      <c r="F615">
        <v>13</v>
      </c>
      <c r="G615" s="2" t="s">
        <v>26</v>
      </c>
      <c r="I615" t="b">
        <f>IF(AND(DataTable[[#This Row],[Month]]&gt;='Analysis 1'!$C$10,DataTable[[#This Row],[Month]]&lt;='Analysis 1'!$D$10),TRUE,FALSE)</f>
        <v>0</v>
      </c>
      <c r="J615" s="15"/>
    </row>
    <row r="616" spans="1:10" x14ac:dyDescent="0.25">
      <c r="A616" t="s">
        <v>91</v>
      </c>
      <c r="B616" s="1">
        <v>43902</v>
      </c>
      <c r="C616" t="s">
        <v>14</v>
      </c>
      <c r="D616" t="s">
        <v>15</v>
      </c>
      <c r="E616">
        <v>28</v>
      </c>
      <c r="F616">
        <v>15</v>
      </c>
      <c r="G616" s="2" t="s">
        <v>12</v>
      </c>
      <c r="H616">
        <v>1</v>
      </c>
      <c r="I616" t="b">
        <f>IF(AND(DataTable[[#This Row],[Month]]&gt;='Analysis 1'!$C$10,DataTable[[#This Row],[Month]]&lt;='Analysis 1'!$D$10),TRUE,FALSE)</f>
        <v>0</v>
      </c>
      <c r="J616" s="15"/>
    </row>
    <row r="617" spans="1:10" x14ac:dyDescent="0.25">
      <c r="A617" t="s">
        <v>92</v>
      </c>
      <c r="B617" s="1">
        <v>43903</v>
      </c>
      <c r="C617" t="s">
        <v>17</v>
      </c>
      <c r="D617" t="s">
        <v>18</v>
      </c>
      <c r="E617">
        <v>23</v>
      </c>
      <c r="F617">
        <v>18</v>
      </c>
      <c r="G617" s="2" t="s">
        <v>12</v>
      </c>
      <c r="H617">
        <v>1</v>
      </c>
      <c r="I617" t="b">
        <f>IF(AND(DataTable[[#This Row],[Month]]&gt;='Analysis 1'!$C$10,DataTable[[#This Row],[Month]]&lt;='Analysis 1'!$D$10),TRUE,FALSE)</f>
        <v>0</v>
      </c>
      <c r="J617" s="15"/>
    </row>
    <row r="618" spans="1:10" x14ac:dyDescent="0.25">
      <c r="A618" t="s">
        <v>93</v>
      </c>
      <c r="B618" s="1">
        <v>43904</v>
      </c>
      <c r="C618" t="s">
        <v>20</v>
      </c>
      <c r="D618" t="s">
        <v>15</v>
      </c>
      <c r="E618">
        <v>24</v>
      </c>
      <c r="F618">
        <v>10</v>
      </c>
      <c r="G618" s="2" t="s">
        <v>12</v>
      </c>
      <c r="H618">
        <v>1</v>
      </c>
      <c r="I618" t="b">
        <f>IF(AND(DataTable[[#This Row],[Month]]&gt;='Analysis 1'!$C$10,DataTable[[#This Row],[Month]]&lt;='Analysis 1'!$D$10),TRUE,FALSE)</f>
        <v>0</v>
      </c>
      <c r="J618" s="15"/>
    </row>
    <row r="619" spans="1:10" x14ac:dyDescent="0.25">
      <c r="A619" t="s">
        <v>94</v>
      </c>
      <c r="B619" s="1">
        <v>43905</v>
      </c>
      <c r="C619" t="s">
        <v>22</v>
      </c>
      <c r="D619" t="s">
        <v>18</v>
      </c>
      <c r="E619">
        <v>24</v>
      </c>
      <c r="F619">
        <v>39</v>
      </c>
      <c r="G619" s="2" t="s">
        <v>12</v>
      </c>
      <c r="H619">
        <v>0</v>
      </c>
      <c r="I619" t="b">
        <f>IF(AND(DataTable[[#This Row],[Month]]&gt;='Analysis 1'!$C$10,DataTable[[#This Row],[Month]]&lt;='Analysis 1'!$D$10),TRUE,FALSE)</f>
        <v>0</v>
      </c>
      <c r="J619" s="15"/>
    </row>
    <row r="620" spans="1:10" x14ac:dyDescent="0.25">
      <c r="A620" t="s">
        <v>95</v>
      </c>
      <c r="B620" s="1">
        <v>43906</v>
      </c>
      <c r="C620" t="s">
        <v>10</v>
      </c>
      <c r="D620" t="s">
        <v>11</v>
      </c>
      <c r="E620">
        <v>14</v>
      </c>
      <c r="F620">
        <v>4</v>
      </c>
      <c r="G620" s="2" t="s">
        <v>12</v>
      </c>
      <c r="H620">
        <v>0</v>
      </c>
      <c r="I620" t="b">
        <f>IF(AND(DataTable[[#This Row],[Month]]&gt;='Analysis 1'!$C$10,DataTable[[#This Row],[Month]]&lt;='Analysis 1'!$D$10),TRUE,FALSE)</f>
        <v>0</v>
      </c>
      <c r="J620" s="15"/>
    </row>
    <row r="621" spans="1:10" x14ac:dyDescent="0.25">
      <c r="A621" t="s">
        <v>96</v>
      </c>
      <c r="B621" s="1">
        <v>43907</v>
      </c>
      <c r="C621" t="s">
        <v>14</v>
      </c>
      <c r="D621" t="s">
        <v>15</v>
      </c>
      <c r="E621">
        <v>15</v>
      </c>
      <c r="F621">
        <v>5</v>
      </c>
      <c r="G621" s="2" t="s">
        <v>23</v>
      </c>
      <c r="H621">
        <v>0</v>
      </c>
      <c r="I621" t="b">
        <f>IF(AND(DataTable[[#This Row],[Month]]&gt;='Analysis 1'!$C$10,DataTable[[#This Row],[Month]]&lt;='Analysis 1'!$D$10),TRUE,FALSE)</f>
        <v>0</v>
      </c>
      <c r="J621" s="15"/>
    </row>
    <row r="622" spans="1:10" x14ac:dyDescent="0.25">
      <c r="A622" t="s">
        <v>97</v>
      </c>
      <c r="B622" s="1">
        <v>43908</v>
      </c>
      <c r="C622" t="s">
        <v>17</v>
      </c>
      <c r="D622" t="s">
        <v>18</v>
      </c>
      <c r="E622">
        <v>21</v>
      </c>
      <c r="F622">
        <v>0</v>
      </c>
      <c r="G622" s="2" t="s">
        <v>12</v>
      </c>
      <c r="H622">
        <v>1</v>
      </c>
      <c r="I622" t="b">
        <f>IF(AND(DataTable[[#This Row],[Month]]&gt;='Analysis 1'!$C$10,DataTable[[#This Row],[Month]]&lt;='Analysis 1'!$D$10),TRUE,FALSE)</f>
        <v>0</v>
      </c>
      <c r="J622" s="15"/>
    </row>
    <row r="623" spans="1:10" x14ac:dyDescent="0.25">
      <c r="A623" t="s">
        <v>98</v>
      </c>
      <c r="B623" s="1">
        <v>43909</v>
      </c>
      <c r="C623" t="s">
        <v>20</v>
      </c>
      <c r="D623" t="s">
        <v>15</v>
      </c>
      <c r="F623">
        <v>50</v>
      </c>
      <c r="G623" s="2" t="s">
        <v>26</v>
      </c>
      <c r="I623" t="b">
        <f>IF(AND(DataTable[[#This Row],[Month]]&gt;='Analysis 1'!$C$10,DataTable[[#This Row],[Month]]&lt;='Analysis 1'!$D$10),TRUE,FALSE)</f>
        <v>0</v>
      </c>
      <c r="J623" s="15"/>
    </row>
    <row r="624" spans="1:10" x14ac:dyDescent="0.25">
      <c r="A624" t="s">
        <v>99</v>
      </c>
      <c r="B624" s="1">
        <v>43910</v>
      </c>
      <c r="C624" t="s">
        <v>22</v>
      </c>
      <c r="D624" t="s">
        <v>18</v>
      </c>
      <c r="F624">
        <v>4</v>
      </c>
      <c r="G624" s="2" t="s">
        <v>26</v>
      </c>
      <c r="I624" t="b">
        <f>IF(AND(DataTable[[#This Row],[Month]]&gt;='Analysis 1'!$C$10,DataTable[[#This Row],[Month]]&lt;='Analysis 1'!$D$10),TRUE,FALSE)</f>
        <v>0</v>
      </c>
      <c r="J624" s="15"/>
    </row>
    <row r="625" spans="1:10" x14ac:dyDescent="0.25">
      <c r="A625" t="s">
        <v>100</v>
      </c>
      <c r="B625" s="1">
        <v>43911</v>
      </c>
      <c r="C625" t="s">
        <v>10</v>
      </c>
      <c r="D625" t="s">
        <v>11</v>
      </c>
      <c r="E625">
        <v>17</v>
      </c>
      <c r="F625">
        <v>2</v>
      </c>
      <c r="G625" s="2" t="s">
        <v>12</v>
      </c>
      <c r="H625">
        <v>1</v>
      </c>
      <c r="I625" t="b">
        <f>IF(AND(DataTable[[#This Row],[Month]]&gt;='Analysis 1'!$C$10,DataTable[[#This Row],[Month]]&lt;='Analysis 1'!$D$10),TRUE,FALSE)</f>
        <v>0</v>
      </c>
      <c r="J625" s="15"/>
    </row>
    <row r="626" spans="1:10" x14ac:dyDescent="0.25">
      <c r="A626" t="s">
        <v>101</v>
      </c>
      <c r="B626" s="1">
        <v>43912</v>
      </c>
      <c r="C626" t="s">
        <v>14</v>
      </c>
      <c r="D626" t="s">
        <v>15</v>
      </c>
      <c r="E626">
        <v>22</v>
      </c>
      <c r="F626">
        <v>70</v>
      </c>
      <c r="G626" s="2" t="s">
        <v>12</v>
      </c>
      <c r="H626">
        <v>1</v>
      </c>
      <c r="I626" t="b">
        <f>IF(AND(DataTable[[#This Row],[Month]]&gt;='Analysis 1'!$C$10,DataTable[[#This Row],[Month]]&lt;='Analysis 1'!$D$10),TRUE,FALSE)</f>
        <v>0</v>
      </c>
      <c r="J626" s="15"/>
    </row>
    <row r="627" spans="1:10" x14ac:dyDescent="0.25">
      <c r="A627" t="s">
        <v>102</v>
      </c>
      <c r="B627" s="1">
        <v>43913</v>
      </c>
      <c r="C627" t="s">
        <v>17</v>
      </c>
      <c r="D627" t="s">
        <v>18</v>
      </c>
      <c r="E627">
        <v>21</v>
      </c>
      <c r="F627">
        <v>50</v>
      </c>
      <c r="G627" s="2" t="s">
        <v>12</v>
      </c>
      <c r="H627">
        <v>0</v>
      </c>
      <c r="I627" t="b">
        <f>IF(AND(DataTable[[#This Row],[Month]]&gt;='Analysis 1'!$C$10,DataTable[[#This Row],[Month]]&lt;='Analysis 1'!$D$10),TRUE,FALSE)</f>
        <v>0</v>
      </c>
      <c r="J627" s="15"/>
    </row>
    <row r="628" spans="1:10" x14ac:dyDescent="0.25">
      <c r="A628" t="s">
        <v>103</v>
      </c>
      <c r="B628" s="1">
        <v>43914</v>
      </c>
      <c r="C628" t="s">
        <v>20</v>
      </c>
      <c r="D628" t="s">
        <v>15</v>
      </c>
      <c r="E628">
        <v>18</v>
      </c>
      <c r="F628">
        <v>12</v>
      </c>
      <c r="G628" s="2" t="s">
        <v>12</v>
      </c>
      <c r="H628">
        <v>1</v>
      </c>
      <c r="I628" t="b">
        <f>IF(AND(DataTable[[#This Row],[Month]]&gt;='Analysis 1'!$C$10,DataTable[[#This Row],[Month]]&lt;='Analysis 1'!$D$10),TRUE,FALSE)</f>
        <v>0</v>
      </c>
      <c r="J628" s="15"/>
    </row>
    <row r="629" spans="1:10" x14ac:dyDescent="0.25">
      <c r="A629" t="s">
        <v>104</v>
      </c>
      <c r="B629" s="1">
        <v>43915</v>
      </c>
      <c r="C629" t="s">
        <v>22</v>
      </c>
      <c r="D629" t="s">
        <v>18</v>
      </c>
      <c r="E629">
        <v>29</v>
      </c>
      <c r="F629">
        <v>1</v>
      </c>
      <c r="G629" s="2" t="s">
        <v>12</v>
      </c>
      <c r="H629">
        <v>1</v>
      </c>
      <c r="I629" t="b">
        <f>IF(AND(DataTable[[#This Row],[Month]]&gt;='Analysis 1'!$C$10,DataTable[[#This Row],[Month]]&lt;='Analysis 1'!$D$10),TRUE,FALSE)</f>
        <v>0</v>
      </c>
      <c r="J629" s="15"/>
    </row>
    <row r="630" spans="1:10" x14ac:dyDescent="0.25">
      <c r="A630" t="s">
        <v>105</v>
      </c>
      <c r="B630" s="1">
        <v>43916</v>
      </c>
      <c r="C630" t="s">
        <v>10</v>
      </c>
      <c r="D630" t="s">
        <v>11</v>
      </c>
      <c r="E630">
        <v>44</v>
      </c>
      <c r="F630">
        <v>2</v>
      </c>
      <c r="G630" s="2" t="s">
        <v>12</v>
      </c>
      <c r="H630">
        <v>1</v>
      </c>
      <c r="I630" t="b">
        <f>IF(AND(DataTable[[#This Row],[Month]]&gt;='Analysis 1'!$C$10,DataTable[[#This Row],[Month]]&lt;='Analysis 1'!$D$10),TRUE,FALSE)</f>
        <v>0</v>
      </c>
      <c r="J630" s="15"/>
    </row>
    <row r="631" spans="1:10" x14ac:dyDescent="0.25">
      <c r="A631" t="s">
        <v>106</v>
      </c>
      <c r="B631" s="1">
        <v>43917</v>
      </c>
      <c r="C631" t="s">
        <v>14</v>
      </c>
      <c r="D631" t="s">
        <v>15</v>
      </c>
      <c r="F631">
        <v>3</v>
      </c>
      <c r="G631" s="2" t="s">
        <v>26</v>
      </c>
      <c r="I631" t="b">
        <f>IF(AND(DataTable[[#This Row],[Month]]&gt;='Analysis 1'!$C$10,DataTable[[#This Row],[Month]]&lt;='Analysis 1'!$D$10),TRUE,FALSE)</f>
        <v>0</v>
      </c>
      <c r="J631" s="15"/>
    </row>
    <row r="632" spans="1:10" x14ac:dyDescent="0.25">
      <c r="A632" t="s">
        <v>107</v>
      </c>
      <c r="B632" s="1">
        <v>43918</v>
      </c>
      <c r="C632" t="s">
        <v>17</v>
      </c>
      <c r="D632" t="s">
        <v>18</v>
      </c>
      <c r="G632" s="2" t="s">
        <v>26</v>
      </c>
      <c r="I632" t="b">
        <f>IF(AND(DataTable[[#This Row],[Month]]&gt;='Analysis 1'!$C$10,DataTable[[#This Row],[Month]]&lt;='Analysis 1'!$D$10),TRUE,FALSE)</f>
        <v>0</v>
      </c>
      <c r="J632" s="15"/>
    </row>
    <row r="633" spans="1:10" x14ac:dyDescent="0.25">
      <c r="A633" t="s">
        <v>108</v>
      </c>
      <c r="B633" s="1">
        <v>43919</v>
      </c>
      <c r="C633" t="s">
        <v>20</v>
      </c>
      <c r="D633" t="s">
        <v>15</v>
      </c>
      <c r="F633">
        <v>4</v>
      </c>
      <c r="G633" s="2" t="s">
        <v>26</v>
      </c>
      <c r="I633" t="b">
        <f>IF(AND(DataTable[[#This Row],[Month]]&gt;='Analysis 1'!$C$10,DataTable[[#This Row],[Month]]&lt;='Analysis 1'!$D$10),TRUE,FALSE)</f>
        <v>0</v>
      </c>
      <c r="J633" s="15"/>
    </row>
    <row r="634" spans="1:10" x14ac:dyDescent="0.25">
      <c r="A634" t="s">
        <v>109</v>
      </c>
      <c r="B634" s="1">
        <v>43920</v>
      </c>
      <c r="C634" t="s">
        <v>22</v>
      </c>
      <c r="D634" t="s">
        <v>18</v>
      </c>
      <c r="E634">
        <v>29</v>
      </c>
      <c r="F634">
        <v>10</v>
      </c>
      <c r="G634" s="2" t="s">
        <v>12</v>
      </c>
      <c r="H634">
        <v>1</v>
      </c>
      <c r="I634" t="b">
        <f>IF(AND(DataTable[[#This Row],[Month]]&gt;='Analysis 1'!$C$10,DataTable[[#This Row],[Month]]&lt;='Analysis 1'!$D$10),TRUE,FALSE)</f>
        <v>0</v>
      </c>
      <c r="J634" s="15"/>
    </row>
    <row r="635" spans="1:10" x14ac:dyDescent="0.25">
      <c r="A635" t="s">
        <v>110</v>
      </c>
      <c r="B635" s="1">
        <v>43921</v>
      </c>
      <c r="C635" t="s">
        <v>10</v>
      </c>
      <c r="D635" t="s">
        <v>11</v>
      </c>
      <c r="E635">
        <v>29</v>
      </c>
      <c r="F635">
        <v>9</v>
      </c>
      <c r="G635" s="2" t="s">
        <v>12</v>
      </c>
      <c r="H635">
        <v>1</v>
      </c>
      <c r="I635" t="b">
        <f>IF(AND(DataTable[[#This Row],[Month]]&gt;='Analysis 1'!$C$10,DataTable[[#This Row],[Month]]&lt;='Analysis 1'!$D$10),TRUE,FALSE)</f>
        <v>0</v>
      </c>
      <c r="J635" s="15"/>
    </row>
    <row r="636" spans="1:10" x14ac:dyDescent="0.25">
      <c r="A636" t="s">
        <v>111</v>
      </c>
      <c r="B636" s="1">
        <v>43922</v>
      </c>
      <c r="C636" t="s">
        <v>14</v>
      </c>
      <c r="D636" t="s">
        <v>15</v>
      </c>
      <c r="E636">
        <v>18</v>
      </c>
      <c r="F636">
        <v>2</v>
      </c>
      <c r="G636" s="2" t="s">
        <v>12</v>
      </c>
      <c r="H636">
        <v>1</v>
      </c>
      <c r="I636" t="b">
        <f>IF(AND(DataTable[[#This Row],[Month]]&gt;='Analysis 1'!$C$10,DataTable[[#This Row],[Month]]&lt;='Analysis 1'!$D$10),TRUE,FALSE)</f>
        <v>0</v>
      </c>
      <c r="J636" s="15"/>
    </row>
    <row r="637" spans="1:10" x14ac:dyDescent="0.25">
      <c r="A637" t="s">
        <v>112</v>
      </c>
      <c r="B637" s="1">
        <v>43923</v>
      </c>
      <c r="C637" t="s">
        <v>17</v>
      </c>
      <c r="D637" t="s">
        <v>18</v>
      </c>
      <c r="E637">
        <v>25</v>
      </c>
      <c r="F637">
        <v>13</v>
      </c>
      <c r="G637" s="2" t="s">
        <v>12</v>
      </c>
      <c r="H637">
        <v>1</v>
      </c>
      <c r="I637" t="b">
        <f>IF(AND(DataTable[[#This Row],[Month]]&gt;='Analysis 1'!$C$10,DataTable[[#This Row],[Month]]&lt;='Analysis 1'!$D$10),TRUE,FALSE)</f>
        <v>0</v>
      </c>
      <c r="J637" s="15"/>
    </row>
    <row r="638" spans="1:10" x14ac:dyDescent="0.25">
      <c r="A638" t="s">
        <v>113</v>
      </c>
      <c r="B638" s="1">
        <v>43924</v>
      </c>
      <c r="C638" t="s">
        <v>20</v>
      </c>
      <c r="D638" t="s">
        <v>15</v>
      </c>
      <c r="E638">
        <v>17</v>
      </c>
      <c r="F638">
        <v>15</v>
      </c>
      <c r="G638" s="2" t="s">
        <v>12</v>
      </c>
      <c r="H638">
        <v>1</v>
      </c>
      <c r="I638" t="b">
        <f>IF(AND(DataTable[[#This Row],[Month]]&gt;='Analysis 1'!$C$10,DataTable[[#This Row],[Month]]&lt;='Analysis 1'!$D$10),TRUE,FALSE)</f>
        <v>0</v>
      </c>
      <c r="J638" s="15"/>
    </row>
    <row r="639" spans="1:10" x14ac:dyDescent="0.25">
      <c r="A639" t="s">
        <v>114</v>
      </c>
      <c r="B639" s="1">
        <v>43925</v>
      </c>
      <c r="C639" t="s">
        <v>22</v>
      </c>
      <c r="D639" t="s">
        <v>18</v>
      </c>
      <c r="E639">
        <v>14</v>
      </c>
      <c r="F639">
        <v>18</v>
      </c>
      <c r="G639" s="2" t="s">
        <v>23</v>
      </c>
      <c r="H639">
        <v>1</v>
      </c>
      <c r="I639" t="b">
        <f>IF(AND(DataTable[[#This Row],[Month]]&gt;='Analysis 1'!$C$10,DataTable[[#This Row],[Month]]&lt;='Analysis 1'!$D$10),TRUE,FALSE)</f>
        <v>0</v>
      </c>
      <c r="J639" s="15"/>
    </row>
    <row r="640" spans="1:10" x14ac:dyDescent="0.25">
      <c r="A640" t="s">
        <v>115</v>
      </c>
      <c r="B640" s="1">
        <v>43926</v>
      </c>
      <c r="C640" t="s">
        <v>10</v>
      </c>
      <c r="D640" t="s">
        <v>11</v>
      </c>
      <c r="E640">
        <v>22</v>
      </c>
      <c r="F640">
        <v>10</v>
      </c>
      <c r="G640" s="2" t="s">
        <v>12</v>
      </c>
      <c r="H640">
        <v>1</v>
      </c>
      <c r="I640" t="b">
        <f>IF(AND(DataTable[[#This Row],[Month]]&gt;='Analysis 1'!$C$10,DataTable[[#This Row],[Month]]&lt;='Analysis 1'!$D$10),TRUE,FALSE)</f>
        <v>0</v>
      </c>
      <c r="J640" s="15"/>
    </row>
    <row r="641" spans="1:10" x14ac:dyDescent="0.25">
      <c r="A641" t="s">
        <v>116</v>
      </c>
      <c r="B641" s="1">
        <v>43927</v>
      </c>
      <c r="C641" t="s">
        <v>14</v>
      </c>
      <c r="D641" t="s">
        <v>15</v>
      </c>
      <c r="F641">
        <v>39</v>
      </c>
      <c r="G641" s="2" t="s">
        <v>26</v>
      </c>
      <c r="I641" t="b">
        <f>IF(AND(DataTable[[#This Row],[Month]]&gt;='Analysis 1'!$C$10,DataTable[[#This Row],[Month]]&lt;='Analysis 1'!$D$10),TRUE,FALSE)</f>
        <v>0</v>
      </c>
      <c r="J641" s="15"/>
    </row>
    <row r="642" spans="1:10" x14ac:dyDescent="0.25">
      <c r="A642" t="s">
        <v>117</v>
      </c>
      <c r="B642" s="1">
        <v>43928</v>
      </c>
      <c r="C642" t="s">
        <v>17</v>
      </c>
      <c r="D642" t="s">
        <v>18</v>
      </c>
      <c r="F642">
        <v>4</v>
      </c>
      <c r="G642" s="2" t="s">
        <v>26</v>
      </c>
      <c r="I642" t="b">
        <f>IF(AND(DataTable[[#This Row],[Month]]&gt;='Analysis 1'!$C$10,DataTable[[#This Row],[Month]]&lt;='Analysis 1'!$D$10),TRUE,FALSE)</f>
        <v>0</v>
      </c>
      <c r="J642" s="15"/>
    </row>
    <row r="643" spans="1:10" x14ac:dyDescent="0.25">
      <c r="A643" t="s">
        <v>118</v>
      </c>
      <c r="B643" s="1">
        <v>43929</v>
      </c>
      <c r="C643" t="s">
        <v>20</v>
      </c>
      <c r="D643" t="s">
        <v>15</v>
      </c>
      <c r="E643">
        <v>12</v>
      </c>
      <c r="F643">
        <v>5</v>
      </c>
      <c r="G643" s="2" t="s">
        <v>12</v>
      </c>
      <c r="H643">
        <v>1</v>
      </c>
      <c r="I643" t="b">
        <f>IF(AND(DataTable[[#This Row],[Month]]&gt;='Analysis 1'!$C$10,DataTable[[#This Row],[Month]]&lt;='Analysis 1'!$D$10),TRUE,FALSE)</f>
        <v>0</v>
      </c>
      <c r="J643" s="15"/>
    </row>
    <row r="644" spans="1:10" x14ac:dyDescent="0.25">
      <c r="A644" t="s">
        <v>119</v>
      </c>
      <c r="B644" s="1">
        <v>43930</v>
      </c>
      <c r="C644" t="s">
        <v>22</v>
      </c>
      <c r="D644" t="s">
        <v>18</v>
      </c>
      <c r="E644">
        <v>20</v>
      </c>
      <c r="F644">
        <v>0</v>
      </c>
      <c r="G644" s="2" t="s">
        <v>12</v>
      </c>
      <c r="H644">
        <v>1</v>
      </c>
      <c r="I644" t="b">
        <f>IF(AND(DataTable[[#This Row],[Month]]&gt;='Analysis 1'!$C$10,DataTable[[#This Row],[Month]]&lt;='Analysis 1'!$D$10),TRUE,FALSE)</f>
        <v>0</v>
      </c>
      <c r="J644" s="15"/>
    </row>
    <row r="645" spans="1:10" x14ac:dyDescent="0.25">
      <c r="A645" t="s">
        <v>120</v>
      </c>
      <c r="B645" s="1">
        <v>43931</v>
      </c>
      <c r="C645" t="s">
        <v>10</v>
      </c>
      <c r="D645" t="s">
        <v>11</v>
      </c>
      <c r="E645">
        <v>16</v>
      </c>
      <c r="F645">
        <v>50</v>
      </c>
      <c r="G645" s="2" t="s">
        <v>12</v>
      </c>
      <c r="H645">
        <v>1</v>
      </c>
      <c r="I645" t="b">
        <f>IF(AND(DataTable[[#This Row],[Month]]&gt;='Analysis 1'!$C$10,DataTable[[#This Row],[Month]]&lt;='Analysis 1'!$D$10),TRUE,FALSE)</f>
        <v>0</v>
      </c>
      <c r="J645" s="15"/>
    </row>
    <row r="646" spans="1:10" x14ac:dyDescent="0.25">
      <c r="A646" t="s">
        <v>121</v>
      </c>
      <c r="B646" s="1">
        <v>43932</v>
      </c>
      <c r="C646" t="s">
        <v>14</v>
      </c>
      <c r="D646" t="s">
        <v>15</v>
      </c>
      <c r="E646">
        <v>19</v>
      </c>
      <c r="F646">
        <v>4</v>
      </c>
      <c r="G646" s="2" t="s">
        <v>12</v>
      </c>
      <c r="H646">
        <v>0</v>
      </c>
      <c r="I646" t="b">
        <f>IF(AND(DataTable[[#This Row],[Month]]&gt;='Analysis 1'!$C$10,DataTable[[#This Row],[Month]]&lt;='Analysis 1'!$D$10),TRUE,FALSE)</f>
        <v>0</v>
      </c>
      <c r="J646" s="15"/>
    </row>
    <row r="647" spans="1:10" x14ac:dyDescent="0.25">
      <c r="A647" t="s">
        <v>122</v>
      </c>
      <c r="B647" s="1">
        <v>43933</v>
      </c>
      <c r="C647" t="s">
        <v>17</v>
      </c>
      <c r="D647" t="s">
        <v>18</v>
      </c>
      <c r="E647">
        <v>15</v>
      </c>
      <c r="F647">
        <v>2</v>
      </c>
      <c r="G647" s="2" t="s">
        <v>12</v>
      </c>
      <c r="H647">
        <v>0</v>
      </c>
      <c r="I647" t="b">
        <f>IF(AND(DataTable[[#This Row],[Month]]&gt;='Analysis 1'!$C$10,DataTable[[#This Row],[Month]]&lt;='Analysis 1'!$D$10),TRUE,FALSE)</f>
        <v>0</v>
      </c>
      <c r="J647" s="15"/>
    </row>
    <row r="648" spans="1:10" x14ac:dyDescent="0.25">
      <c r="A648" t="s">
        <v>123</v>
      </c>
      <c r="B648" s="1">
        <v>43934</v>
      </c>
      <c r="C648" t="s">
        <v>20</v>
      </c>
      <c r="D648" t="s">
        <v>15</v>
      </c>
      <c r="E648">
        <v>21</v>
      </c>
      <c r="F648">
        <v>70</v>
      </c>
      <c r="G648" s="2" t="s">
        <v>12</v>
      </c>
      <c r="H648">
        <v>0</v>
      </c>
      <c r="I648" t="b">
        <f>IF(AND(DataTable[[#This Row],[Month]]&gt;='Analysis 1'!$C$10,DataTable[[#This Row],[Month]]&lt;='Analysis 1'!$D$10),TRUE,FALSE)</f>
        <v>0</v>
      </c>
      <c r="J648" s="15"/>
    </row>
    <row r="649" spans="1:10" x14ac:dyDescent="0.25">
      <c r="A649" t="s">
        <v>124</v>
      </c>
      <c r="B649" s="1">
        <v>43935</v>
      </c>
      <c r="C649" t="s">
        <v>22</v>
      </c>
      <c r="D649" t="s">
        <v>18</v>
      </c>
      <c r="F649">
        <v>50</v>
      </c>
      <c r="G649" s="2" t="s">
        <v>26</v>
      </c>
      <c r="I649" t="b">
        <f>IF(AND(DataTable[[#This Row],[Month]]&gt;='Analysis 1'!$C$10,DataTable[[#This Row],[Month]]&lt;='Analysis 1'!$D$10),TRUE,FALSE)</f>
        <v>0</v>
      </c>
      <c r="J649" s="15"/>
    </row>
    <row r="650" spans="1:10" x14ac:dyDescent="0.25">
      <c r="A650" t="s">
        <v>125</v>
      </c>
      <c r="B650" s="1">
        <v>43936</v>
      </c>
      <c r="C650" t="s">
        <v>10</v>
      </c>
      <c r="D650" t="s">
        <v>11</v>
      </c>
      <c r="F650">
        <v>12</v>
      </c>
      <c r="G650" s="2" t="s">
        <v>26</v>
      </c>
      <c r="I650" t="b">
        <f>IF(AND(DataTable[[#This Row],[Month]]&gt;='Analysis 1'!$C$10,DataTable[[#This Row],[Month]]&lt;='Analysis 1'!$D$10),TRUE,FALSE)</f>
        <v>0</v>
      </c>
      <c r="J650" s="1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A128-5264-445C-BE3B-2E4EE3CC7545}">
  <dimension ref="A1:L107"/>
  <sheetViews>
    <sheetView topLeftCell="G1" workbookViewId="0">
      <selection activeCell="J15" sqref="J15"/>
    </sheetView>
  </sheetViews>
  <sheetFormatPr defaultRowHeight="15" x14ac:dyDescent="0.25"/>
  <cols>
    <col min="1" max="1" width="8.7109375" bestFit="1" customWidth="1"/>
    <col min="2" max="2" width="9.7109375" bestFit="1" customWidth="1"/>
    <col min="3" max="3" width="12.85546875" bestFit="1" customWidth="1"/>
    <col min="4" max="4" width="14" bestFit="1" customWidth="1"/>
    <col min="5" max="5" width="15.42578125" bestFit="1" customWidth="1"/>
    <col min="6" max="6" width="33.140625" bestFit="1" customWidth="1"/>
    <col min="7" max="7" width="18.28515625" bestFit="1" customWidth="1"/>
    <col min="8" max="8" width="24.5703125" bestFit="1" customWidth="1"/>
    <col min="9" max="10" width="17" bestFit="1" customWidth="1"/>
    <col min="11" max="11" width="19.5703125" bestFit="1" customWidth="1"/>
    <col min="12" max="12" width="15.42578125" bestFit="1" customWidth="1"/>
  </cols>
  <sheetData>
    <row r="1" spans="1:12" x14ac:dyDescent="0.25">
      <c r="A1" t="s">
        <v>0</v>
      </c>
      <c r="B1" s="1" t="s">
        <v>1</v>
      </c>
      <c r="C1" t="s">
        <v>2</v>
      </c>
      <c r="D1" t="s">
        <v>3</v>
      </c>
      <c r="E1" t="s">
        <v>126</v>
      </c>
      <c r="F1" t="s">
        <v>4</v>
      </c>
      <c r="G1" t="s">
        <v>127</v>
      </c>
      <c r="H1" t="s">
        <v>128</v>
      </c>
      <c r="I1" t="s">
        <v>5</v>
      </c>
      <c r="J1" s="2" t="s">
        <v>129</v>
      </c>
      <c r="K1" t="s">
        <v>7</v>
      </c>
      <c r="L1" t="s">
        <v>8</v>
      </c>
    </row>
    <row r="2" spans="1:12" x14ac:dyDescent="0.25">
      <c r="A2" t="s">
        <v>9</v>
      </c>
      <c r="B2" s="1">
        <v>43831</v>
      </c>
      <c r="C2" s="3" t="s">
        <v>10</v>
      </c>
      <c r="D2" s="3" t="s">
        <v>11</v>
      </c>
      <c r="E2">
        <v>2895</v>
      </c>
      <c r="F2">
        <v>17</v>
      </c>
      <c r="G2">
        <v>34</v>
      </c>
      <c r="H2">
        <v>1.1599999999999999</v>
      </c>
      <c r="I2">
        <v>1163</v>
      </c>
      <c r="J2">
        <v>2026</v>
      </c>
      <c r="K2">
        <v>1</v>
      </c>
      <c r="L2" t="b">
        <f>IF(AND(TableData3[[#This Row],[Month]]&gt;=[1]Backend!$C$9,TableData3[[#This Row],[Month]]&lt;=[1]Backend!$D$9),TRUE,FALSE)</f>
        <v>0</v>
      </c>
    </row>
    <row r="3" spans="1:12" x14ac:dyDescent="0.25">
      <c r="A3" t="s">
        <v>13</v>
      </c>
      <c r="B3" s="1">
        <v>43832</v>
      </c>
      <c r="C3" s="3" t="s">
        <v>14</v>
      </c>
      <c r="D3" s="3" t="s">
        <v>15</v>
      </c>
      <c r="E3">
        <v>3898</v>
      </c>
      <c r="F3">
        <v>14</v>
      </c>
      <c r="G3">
        <v>25</v>
      </c>
      <c r="H3">
        <v>0.64</v>
      </c>
      <c r="I3">
        <v>1028</v>
      </c>
      <c r="J3">
        <v>2728</v>
      </c>
      <c r="K3">
        <v>0</v>
      </c>
      <c r="L3" t="b">
        <f>IF(AND(TableData3[[#This Row],[Month]]&gt;=[1]Backend!$C$9,TableData3[[#This Row],[Month]]&lt;=[1]Backend!$D$9),TRUE,FALSE)</f>
        <v>0</v>
      </c>
    </row>
    <row r="4" spans="1:12" x14ac:dyDescent="0.25">
      <c r="A4" t="s">
        <v>16</v>
      </c>
      <c r="B4" s="1">
        <v>43833</v>
      </c>
      <c r="C4" s="3" t="s">
        <v>17</v>
      </c>
      <c r="D4" s="3" t="s">
        <v>18</v>
      </c>
      <c r="E4">
        <v>3619</v>
      </c>
      <c r="F4">
        <v>22</v>
      </c>
      <c r="G4">
        <v>48</v>
      </c>
      <c r="H4">
        <v>1.3</v>
      </c>
      <c r="I4">
        <v>1069</v>
      </c>
      <c r="J4">
        <v>2533</v>
      </c>
      <c r="K4">
        <v>1</v>
      </c>
      <c r="L4" t="b">
        <f>IF(AND(TableData3[[#This Row],[Month]]&gt;=[1]Backend!$C$9,TableData3[[#This Row],[Month]]&lt;=[1]Backend!$D$9),TRUE,FALSE)</f>
        <v>0</v>
      </c>
    </row>
    <row r="5" spans="1:12" x14ac:dyDescent="0.25">
      <c r="A5" t="s">
        <v>19</v>
      </c>
      <c r="B5" s="1">
        <v>43834</v>
      </c>
      <c r="C5" t="s">
        <v>20</v>
      </c>
      <c r="D5" s="3" t="s">
        <v>15</v>
      </c>
      <c r="E5">
        <v>3763</v>
      </c>
      <c r="F5">
        <v>24</v>
      </c>
      <c r="G5">
        <v>43</v>
      </c>
      <c r="H5">
        <v>1.1000000000000001</v>
      </c>
      <c r="I5">
        <v>1061</v>
      </c>
      <c r="J5">
        <v>2634</v>
      </c>
      <c r="K5">
        <v>1</v>
      </c>
      <c r="L5" t="b">
        <f>IF(AND(TableData3[[#This Row],[Month]]&gt;=[1]Backend!$C$9,TableData3[[#This Row],[Month]]&lt;=[1]Backend!$D$9),TRUE,FALSE)</f>
        <v>0</v>
      </c>
    </row>
    <row r="6" spans="1:12" x14ac:dyDescent="0.25">
      <c r="A6" t="s">
        <v>21</v>
      </c>
      <c r="B6" s="1">
        <v>43835</v>
      </c>
      <c r="C6" t="s">
        <v>22</v>
      </c>
      <c r="D6" s="3" t="s">
        <v>18</v>
      </c>
      <c r="E6">
        <v>3345</v>
      </c>
      <c r="F6">
        <v>14</v>
      </c>
      <c r="G6">
        <v>31</v>
      </c>
      <c r="H6">
        <v>0.9</v>
      </c>
      <c r="I6">
        <v>1319</v>
      </c>
      <c r="J6">
        <v>2341</v>
      </c>
      <c r="K6">
        <v>1</v>
      </c>
      <c r="L6" t="b">
        <f>IF(AND(TableData3[[#This Row],[Month]]&gt;=[1]Backend!$C$9,TableData3[[#This Row],[Month]]&lt;=[1]Backend!$D$9),TRUE,FALSE)</f>
        <v>0</v>
      </c>
    </row>
    <row r="7" spans="1:12" x14ac:dyDescent="0.25">
      <c r="A7" t="s">
        <v>24</v>
      </c>
      <c r="B7" s="1">
        <v>43836</v>
      </c>
      <c r="C7" s="3" t="s">
        <v>10</v>
      </c>
      <c r="D7" s="3" t="s">
        <v>11</v>
      </c>
      <c r="E7">
        <v>3659</v>
      </c>
      <c r="F7">
        <v>12</v>
      </c>
      <c r="G7">
        <v>28</v>
      </c>
      <c r="H7">
        <v>0.8</v>
      </c>
      <c r="I7">
        <v>1270</v>
      </c>
      <c r="J7">
        <v>2561</v>
      </c>
      <c r="K7">
        <v>1</v>
      </c>
      <c r="L7" t="b">
        <f>IF(AND(TableData3[[#This Row],[Month]]&gt;=[1]Backend!$C$9,TableData3[[#This Row],[Month]]&lt;=[1]Backend!$D$9),TRUE,FALSE)</f>
        <v>0</v>
      </c>
    </row>
    <row r="8" spans="1:12" x14ac:dyDescent="0.25">
      <c r="A8" t="s">
        <v>25</v>
      </c>
      <c r="B8" s="1">
        <v>43837</v>
      </c>
      <c r="C8" s="3" t="s">
        <v>14</v>
      </c>
      <c r="D8" s="3" t="s">
        <v>15</v>
      </c>
      <c r="E8">
        <v>3682</v>
      </c>
      <c r="F8">
        <v>20</v>
      </c>
      <c r="G8">
        <v>37</v>
      </c>
      <c r="H8">
        <v>1</v>
      </c>
      <c r="I8">
        <v>1115</v>
      </c>
      <c r="J8">
        <v>2577</v>
      </c>
      <c r="K8">
        <v>1</v>
      </c>
      <c r="L8" t="b">
        <f>IF(AND(TableData3[[#This Row],[Month]]&gt;=[1]Backend!$C$9,TableData3[[#This Row],[Month]]&lt;=[1]Backend!$D$9),TRUE,FALSE)</f>
        <v>0</v>
      </c>
    </row>
    <row r="9" spans="1:12" x14ac:dyDescent="0.25">
      <c r="A9" t="s">
        <v>27</v>
      </c>
      <c r="B9" s="1">
        <v>43838</v>
      </c>
      <c r="C9" s="3" t="s">
        <v>17</v>
      </c>
      <c r="D9" s="3" t="s">
        <v>18</v>
      </c>
      <c r="E9">
        <v>3717</v>
      </c>
      <c r="F9">
        <v>16</v>
      </c>
      <c r="G9">
        <v>30</v>
      </c>
      <c r="H9">
        <v>0.8</v>
      </c>
      <c r="I9">
        <v>1163</v>
      </c>
      <c r="J9">
        <v>2601</v>
      </c>
      <c r="K9">
        <v>1</v>
      </c>
      <c r="L9" t="b">
        <f>IF(AND(TableData3[[#This Row],[Month]]&gt;=[1]Backend!$C$9,TableData3[[#This Row],[Month]]&lt;=[1]Backend!$D$9),TRUE,FALSE)</f>
        <v>0</v>
      </c>
    </row>
    <row r="10" spans="1:12" x14ac:dyDescent="0.25">
      <c r="A10" t="s">
        <v>28</v>
      </c>
      <c r="B10" s="1">
        <v>43839</v>
      </c>
      <c r="C10" t="s">
        <v>20</v>
      </c>
      <c r="D10" s="3" t="s">
        <v>15</v>
      </c>
      <c r="E10">
        <v>3916</v>
      </c>
      <c r="F10">
        <v>19</v>
      </c>
      <c r="G10">
        <v>42</v>
      </c>
      <c r="H10">
        <v>1.1000000000000001</v>
      </c>
      <c r="I10">
        <v>959</v>
      </c>
      <c r="J10">
        <v>2741</v>
      </c>
      <c r="K10">
        <v>1</v>
      </c>
      <c r="L10" t="b">
        <f>IF(AND(TableData3[[#This Row],[Month]]&gt;=[1]Backend!$C$9,TableData3[[#This Row],[Month]]&lt;=[1]Backend!$D$9),TRUE,FALSE)</f>
        <v>0</v>
      </c>
    </row>
    <row r="11" spans="1:12" x14ac:dyDescent="0.25">
      <c r="A11" t="s">
        <v>29</v>
      </c>
      <c r="B11" s="1">
        <v>43840</v>
      </c>
      <c r="C11" t="s">
        <v>22</v>
      </c>
      <c r="D11" s="3" t="s">
        <v>18</v>
      </c>
      <c r="E11">
        <v>5276</v>
      </c>
      <c r="F11">
        <v>15</v>
      </c>
      <c r="G11">
        <v>46</v>
      </c>
      <c r="H11">
        <v>0.9</v>
      </c>
      <c r="I11">
        <v>1190</v>
      </c>
      <c r="J11">
        <v>3693</v>
      </c>
      <c r="K11">
        <v>1</v>
      </c>
      <c r="L11" t="b">
        <f>IF(AND(TableData3[[#This Row],[Month]]&gt;=[1]Backend!$C$9,TableData3[[#This Row],[Month]]&lt;=[1]Backend!$D$9),TRUE,FALSE)</f>
        <v>0</v>
      </c>
    </row>
    <row r="12" spans="1:12" x14ac:dyDescent="0.25">
      <c r="A12" t="s">
        <v>30</v>
      </c>
      <c r="B12" s="1">
        <v>43841</v>
      </c>
      <c r="C12" s="3" t="s">
        <v>10</v>
      </c>
      <c r="D12" s="3" t="s">
        <v>11</v>
      </c>
      <c r="E12">
        <v>5837</v>
      </c>
      <c r="F12">
        <v>21</v>
      </c>
      <c r="G12">
        <v>57</v>
      </c>
      <c r="H12">
        <v>1</v>
      </c>
      <c r="I12">
        <v>1038</v>
      </c>
      <c r="J12">
        <v>4085</v>
      </c>
      <c r="K12">
        <v>1</v>
      </c>
      <c r="L12" t="b">
        <f>IF(AND(TableData3[[#This Row],[Month]]&gt;=[1]Backend!$C$9,TableData3[[#This Row],[Month]]&lt;=[1]Backend!$D$9),TRUE,FALSE)</f>
        <v>0</v>
      </c>
    </row>
    <row r="13" spans="1:12" x14ac:dyDescent="0.25">
      <c r="A13" t="s">
        <v>31</v>
      </c>
      <c r="B13" s="1">
        <v>43842</v>
      </c>
      <c r="C13" s="3" t="s">
        <v>14</v>
      </c>
      <c r="D13" s="3" t="s">
        <v>15</v>
      </c>
      <c r="E13">
        <v>4193</v>
      </c>
      <c r="F13">
        <v>20</v>
      </c>
      <c r="G13">
        <v>37</v>
      </c>
      <c r="H13">
        <v>0.9</v>
      </c>
      <c r="I13">
        <v>944</v>
      </c>
      <c r="J13">
        <v>2935</v>
      </c>
      <c r="K13">
        <v>1</v>
      </c>
      <c r="L13" t="b">
        <f>IF(AND(TableData3[[#This Row],[Month]]&gt;=[1]Backend!$C$9,TableData3[[#This Row],[Month]]&lt;=[1]Backend!$D$9),TRUE,FALSE)</f>
        <v>0</v>
      </c>
    </row>
    <row r="14" spans="1:12" x14ac:dyDescent="0.25">
      <c r="A14" t="s">
        <v>32</v>
      </c>
      <c r="B14" s="1">
        <v>43843</v>
      </c>
      <c r="C14" s="3" t="s">
        <v>17</v>
      </c>
      <c r="D14" s="3" t="s">
        <v>18</v>
      </c>
      <c r="E14">
        <v>11924</v>
      </c>
      <c r="F14">
        <v>28</v>
      </c>
      <c r="G14">
        <v>217</v>
      </c>
      <c r="H14">
        <v>1.79</v>
      </c>
      <c r="I14">
        <v>2158</v>
      </c>
      <c r="J14">
        <v>8346</v>
      </c>
      <c r="K14">
        <v>1</v>
      </c>
      <c r="L14" t="b">
        <f>IF(AND(TableData3[[#This Row],[Month]]&gt;=[1]Backend!$C$9,TableData3[[#This Row],[Month]]&lt;=[1]Backend!$D$9),TRUE,FALSE)</f>
        <v>0</v>
      </c>
    </row>
    <row r="15" spans="1:12" x14ac:dyDescent="0.25">
      <c r="A15" t="s">
        <v>33</v>
      </c>
      <c r="B15" s="1">
        <v>43844</v>
      </c>
      <c r="C15" t="s">
        <v>20</v>
      </c>
      <c r="D15" s="3" t="s">
        <v>15</v>
      </c>
      <c r="E15">
        <v>5205</v>
      </c>
      <c r="F15">
        <v>18</v>
      </c>
      <c r="G15">
        <v>63</v>
      </c>
      <c r="H15">
        <v>1.2</v>
      </c>
      <c r="I15">
        <v>1117</v>
      </c>
      <c r="J15">
        <v>3643</v>
      </c>
      <c r="K15">
        <v>1</v>
      </c>
      <c r="L15" t="b">
        <f>IF(AND(TableData3[[#This Row],[Month]]&gt;=[1]Backend!$C$9,TableData3[[#This Row],[Month]]&lt;=[1]Backend!$D$9),TRUE,FALSE)</f>
        <v>0</v>
      </c>
    </row>
    <row r="16" spans="1:12" x14ac:dyDescent="0.25">
      <c r="A16" t="s">
        <v>34</v>
      </c>
      <c r="B16" s="1">
        <v>43845</v>
      </c>
      <c r="C16" t="s">
        <v>22</v>
      </c>
      <c r="D16" s="3" t="s">
        <v>18</v>
      </c>
      <c r="E16">
        <v>4953</v>
      </c>
      <c r="F16">
        <v>14</v>
      </c>
      <c r="G16">
        <v>37</v>
      </c>
      <c r="H16">
        <v>0.74</v>
      </c>
      <c r="I16">
        <v>1140</v>
      </c>
      <c r="J16">
        <v>3467</v>
      </c>
      <c r="K16">
        <v>1</v>
      </c>
      <c r="L16" t="b">
        <f>IF(AND(TableData3[[#This Row],[Month]]&gt;=[1]Backend!$C$9,TableData3[[#This Row],[Month]]&lt;=[1]Backend!$D$9),TRUE,FALSE)</f>
        <v>0</v>
      </c>
    </row>
    <row r="17" spans="1:12" x14ac:dyDescent="0.25">
      <c r="A17" t="s">
        <v>35</v>
      </c>
      <c r="B17" s="1">
        <v>43846</v>
      </c>
      <c r="C17" s="3" t="s">
        <v>10</v>
      </c>
      <c r="D17" s="3" t="s">
        <v>11</v>
      </c>
      <c r="E17">
        <v>4361</v>
      </c>
      <c r="F17">
        <v>13</v>
      </c>
      <c r="G17">
        <v>43</v>
      </c>
      <c r="H17">
        <v>0.98</v>
      </c>
      <c r="I17">
        <v>1004</v>
      </c>
      <c r="J17">
        <v>3052</v>
      </c>
      <c r="K17">
        <v>1</v>
      </c>
      <c r="L17" t="b">
        <f>IF(AND(TableData3[[#This Row],[Month]]&gt;=[1]Backend!$C$9,TableData3[[#This Row],[Month]]&lt;=[1]Backend!$D$9),TRUE,FALSE)</f>
        <v>0</v>
      </c>
    </row>
    <row r="18" spans="1:12" x14ac:dyDescent="0.25">
      <c r="A18" t="s">
        <v>36</v>
      </c>
      <c r="B18" s="1">
        <v>43847</v>
      </c>
      <c r="C18" s="3" t="s">
        <v>14</v>
      </c>
      <c r="D18" s="3" t="s">
        <v>15</v>
      </c>
      <c r="E18">
        <v>4507</v>
      </c>
      <c r="F18">
        <v>11</v>
      </c>
      <c r="G18">
        <v>40</v>
      </c>
      <c r="H18">
        <v>0.88</v>
      </c>
      <c r="I18">
        <v>1340</v>
      </c>
      <c r="J18">
        <v>3154</v>
      </c>
      <c r="K18">
        <v>0</v>
      </c>
      <c r="L18" t="b">
        <f>IF(AND(TableData3[[#This Row],[Month]]&gt;=[1]Backend!$C$9,TableData3[[#This Row],[Month]]&lt;=[1]Backend!$D$9),TRUE,FALSE)</f>
        <v>0</v>
      </c>
    </row>
    <row r="19" spans="1:12" x14ac:dyDescent="0.25">
      <c r="A19" t="s">
        <v>37</v>
      </c>
      <c r="B19" s="1">
        <v>43848</v>
      </c>
      <c r="C19" s="3" t="s">
        <v>17</v>
      </c>
      <c r="D19" s="3" t="s">
        <v>18</v>
      </c>
      <c r="E19">
        <v>5121</v>
      </c>
      <c r="F19">
        <v>12</v>
      </c>
      <c r="G19">
        <v>50</v>
      </c>
      <c r="H19">
        <v>0.97</v>
      </c>
      <c r="I19">
        <v>1456</v>
      </c>
      <c r="J19">
        <v>3584</v>
      </c>
      <c r="K19">
        <v>1</v>
      </c>
      <c r="L19" t="b">
        <f>IF(AND(TableData3[[#This Row],[Month]]&gt;=[1]Backend!$C$9,TableData3[[#This Row],[Month]]&lt;=[1]Backend!$D$9),TRUE,FALSE)</f>
        <v>0</v>
      </c>
    </row>
    <row r="20" spans="1:12" x14ac:dyDescent="0.25">
      <c r="A20" t="s">
        <v>38</v>
      </c>
      <c r="B20" s="1">
        <v>43849</v>
      </c>
      <c r="C20" t="s">
        <v>20</v>
      </c>
      <c r="D20" s="3" t="s">
        <v>15</v>
      </c>
      <c r="E20">
        <v>4626</v>
      </c>
      <c r="F20">
        <v>11</v>
      </c>
      <c r="G20">
        <v>30</v>
      </c>
      <c r="H20">
        <v>0.64</v>
      </c>
      <c r="I20">
        <v>1256</v>
      </c>
      <c r="J20">
        <v>3238</v>
      </c>
      <c r="K20">
        <v>1</v>
      </c>
      <c r="L20" t="b">
        <f>IF(AND(TableData3[[#This Row],[Month]]&gt;=[1]Backend!$C$9,TableData3[[#This Row],[Month]]&lt;=[1]Backend!$D$9),TRUE,FALSE)</f>
        <v>0</v>
      </c>
    </row>
    <row r="21" spans="1:12" x14ac:dyDescent="0.25">
      <c r="A21" t="s">
        <v>39</v>
      </c>
      <c r="B21" s="1">
        <v>43850</v>
      </c>
      <c r="C21" t="s">
        <v>22</v>
      </c>
      <c r="D21" s="3" t="s">
        <v>18</v>
      </c>
      <c r="E21">
        <v>3879</v>
      </c>
      <c r="F21">
        <v>11</v>
      </c>
      <c r="G21">
        <v>22</v>
      </c>
      <c r="H21">
        <v>0.56000000000000005</v>
      </c>
      <c r="I21">
        <v>1163</v>
      </c>
      <c r="J21">
        <v>2715</v>
      </c>
      <c r="K21">
        <v>1</v>
      </c>
      <c r="L21" t="b">
        <f>IF(AND(TableData3[[#This Row],[Month]]&gt;=[1]Backend!$C$9,TableData3[[#This Row],[Month]]&lt;=[1]Backend!$D$9),TRUE,FALSE)</f>
        <v>0</v>
      </c>
    </row>
    <row r="22" spans="1:12" x14ac:dyDescent="0.25">
      <c r="A22" t="s">
        <v>40</v>
      </c>
      <c r="B22" s="1">
        <v>43851</v>
      </c>
      <c r="C22" s="3" t="s">
        <v>10</v>
      </c>
      <c r="D22" s="3" t="s">
        <v>11</v>
      </c>
      <c r="E22">
        <v>3754</v>
      </c>
      <c r="F22">
        <v>10</v>
      </c>
      <c r="G22">
        <v>26</v>
      </c>
      <c r="H22">
        <v>0.69</v>
      </c>
      <c r="I22">
        <v>959</v>
      </c>
      <c r="J22">
        <v>2627</v>
      </c>
      <c r="K22">
        <v>0</v>
      </c>
      <c r="L22" t="b">
        <f>IF(AND(TableData3[[#This Row],[Month]]&gt;=[1]Backend!$C$9,TableData3[[#This Row],[Month]]&lt;=[1]Backend!$D$9),TRUE,FALSE)</f>
        <v>0</v>
      </c>
    </row>
    <row r="23" spans="1:12" x14ac:dyDescent="0.25">
      <c r="A23" t="s">
        <v>41</v>
      </c>
      <c r="B23" s="1">
        <v>43852</v>
      </c>
      <c r="C23" s="3" t="s">
        <v>14</v>
      </c>
      <c r="D23" s="3" t="s">
        <v>15</v>
      </c>
      <c r="E23">
        <v>5035</v>
      </c>
      <c r="F23">
        <v>16</v>
      </c>
      <c r="G23">
        <v>49</v>
      </c>
      <c r="H23">
        <v>0.96</v>
      </c>
      <c r="I23">
        <v>1259</v>
      </c>
      <c r="J23">
        <v>3524</v>
      </c>
      <c r="K23">
        <v>0</v>
      </c>
      <c r="L23" t="b">
        <f>IF(AND(TableData3[[#This Row],[Month]]&gt;=[1]Backend!$C$9,TableData3[[#This Row],[Month]]&lt;=[1]Backend!$D$9),TRUE,FALSE)</f>
        <v>0</v>
      </c>
    </row>
    <row r="24" spans="1:12" x14ac:dyDescent="0.25">
      <c r="A24" t="s">
        <v>42</v>
      </c>
      <c r="B24" s="1">
        <v>43853</v>
      </c>
      <c r="C24" s="3" t="s">
        <v>17</v>
      </c>
      <c r="D24" s="3" t="s">
        <v>18</v>
      </c>
      <c r="E24">
        <v>5478</v>
      </c>
      <c r="F24">
        <v>29</v>
      </c>
      <c r="G24">
        <v>76</v>
      </c>
      <c r="H24">
        <v>1.37</v>
      </c>
      <c r="I24">
        <v>1221</v>
      </c>
      <c r="J24">
        <v>3834</v>
      </c>
      <c r="K24">
        <v>0</v>
      </c>
      <c r="L24" t="b">
        <f>IF(AND(TableData3[[#This Row],[Month]]&gt;=[1]Backend!$C$9,TableData3[[#This Row],[Month]]&lt;=[1]Backend!$D$9),TRUE,FALSE)</f>
        <v>0</v>
      </c>
    </row>
    <row r="25" spans="1:12" x14ac:dyDescent="0.25">
      <c r="A25" t="s">
        <v>43</v>
      </c>
      <c r="B25" s="1">
        <v>43854</v>
      </c>
      <c r="C25" t="s">
        <v>20</v>
      </c>
      <c r="D25" s="3" t="s">
        <v>15</v>
      </c>
      <c r="E25">
        <v>3821</v>
      </c>
      <c r="F25">
        <v>31</v>
      </c>
      <c r="G25">
        <v>64</v>
      </c>
      <c r="H25">
        <v>1.65</v>
      </c>
      <c r="I25">
        <v>996</v>
      </c>
      <c r="J25">
        <v>2674</v>
      </c>
      <c r="K25">
        <v>1</v>
      </c>
      <c r="L25" t="b">
        <f>IF(AND(TableData3[[#This Row],[Month]]&gt;=[1]Backend!$C$9,TableData3[[#This Row],[Month]]&lt;=[1]Backend!$D$9),TRUE,FALSE)</f>
        <v>0</v>
      </c>
    </row>
    <row r="26" spans="1:12" x14ac:dyDescent="0.25">
      <c r="A26" t="s">
        <v>44</v>
      </c>
      <c r="B26" s="1">
        <v>43855</v>
      </c>
      <c r="C26" t="s">
        <v>22</v>
      </c>
      <c r="D26" s="3" t="s">
        <v>18</v>
      </c>
      <c r="E26">
        <v>11333</v>
      </c>
      <c r="F26">
        <v>73</v>
      </c>
      <c r="G26">
        <v>594</v>
      </c>
      <c r="H26">
        <v>4.9800000000000004</v>
      </c>
      <c r="I26">
        <v>1763</v>
      </c>
      <c r="J26">
        <v>7933</v>
      </c>
      <c r="K26">
        <v>1</v>
      </c>
      <c r="L26" t="b">
        <f>IF(AND(TableData3[[#This Row],[Month]]&gt;=[1]Backend!$C$9,TableData3[[#This Row],[Month]]&lt;=[1]Backend!$D$9),TRUE,FALSE)</f>
        <v>0</v>
      </c>
    </row>
    <row r="27" spans="1:12" x14ac:dyDescent="0.25">
      <c r="A27" t="s">
        <v>45</v>
      </c>
      <c r="B27" s="1">
        <v>43856</v>
      </c>
      <c r="C27" s="3" t="s">
        <v>10</v>
      </c>
      <c r="D27" s="3" t="s">
        <v>11</v>
      </c>
      <c r="E27">
        <v>3495</v>
      </c>
      <c r="F27">
        <v>13</v>
      </c>
      <c r="G27">
        <v>31</v>
      </c>
      <c r="H27">
        <v>0.88</v>
      </c>
      <c r="I27">
        <v>1075</v>
      </c>
      <c r="J27">
        <v>2446</v>
      </c>
      <c r="K27">
        <v>0</v>
      </c>
      <c r="L27" t="b">
        <f>IF(AND(TableData3[[#This Row],[Month]]&gt;=[1]Backend!$C$9,TableData3[[#This Row],[Month]]&lt;=[1]Backend!$D$9),TRUE,FALSE)</f>
        <v>0</v>
      </c>
    </row>
    <row r="28" spans="1:12" x14ac:dyDescent="0.25">
      <c r="A28" t="s">
        <v>46</v>
      </c>
      <c r="B28" s="1">
        <v>43857</v>
      </c>
      <c r="C28" s="3" t="s">
        <v>14</v>
      </c>
      <c r="D28" s="3" t="s">
        <v>15</v>
      </c>
      <c r="E28">
        <v>3166</v>
      </c>
      <c r="F28">
        <v>13</v>
      </c>
      <c r="G28">
        <v>25</v>
      </c>
      <c r="H28">
        <v>0.8</v>
      </c>
      <c r="I28">
        <v>982</v>
      </c>
      <c r="J28">
        <v>2216</v>
      </c>
      <c r="K28">
        <v>1</v>
      </c>
      <c r="L28" t="b">
        <f>IF(AND(TableData3[[#This Row],[Month]]&gt;=[1]Backend!$C$9,TableData3[[#This Row],[Month]]&lt;=[1]Backend!$D$9),TRUE,FALSE)</f>
        <v>0</v>
      </c>
    </row>
    <row r="29" spans="1:12" x14ac:dyDescent="0.25">
      <c r="A29" t="s">
        <v>47</v>
      </c>
      <c r="B29" s="1">
        <v>43858</v>
      </c>
      <c r="C29" s="3" t="s">
        <v>17</v>
      </c>
      <c r="D29" s="3" t="s">
        <v>18</v>
      </c>
      <c r="E29">
        <v>3282</v>
      </c>
      <c r="F29">
        <v>28</v>
      </c>
      <c r="G29">
        <v>53</v>
      </c>
      <c r="H29">
        <v>1.6</v>
      </c>
      <c r="I29">
        <v>1030</v>
      </c>
      <c r="J29">
        <v>2297</v>
      </c>
      <c r="K29">
        <v>1</v>
      </c>
      <c r="L29" t="b">
        <f>IF(AND(TableData3[[#This Row],[Month]]&gt;=[1]Backend!$C$9,TableData3[[#This Row],[Month]]&lt;=[1]Backend!$D$9),TRUE,FALSE)</f>
        <v>0</v>
      </c>
    </row>
    <row r="30" spans="1:12" x14ac:dyDescent="0.25">
      <c r="A30" t="s">
        <v>48</v>
      </c>
      <c r="B30" s="1">
        <v>43859</v>
      </c>
      <c r="C30" t="s">
        <v>20</v>
      </c>
      <c r="D30" s="3" t="s">
        <v>15</v>
      </c>
      <c r="E30">
        <v>3425</v>
      </c>
      <c r="F30">
        <v>32</v>
      </c>
      <c r="G30">
        <v>65</v>
      </c>
      <c r="H30">
        <v>1.9</v>
      </c>
      <c r="I30">
        <v>1473</v>
      </c>
      <c r="J30">
        <v>2397</v>
      </c>
      <c r="K30">
        <v>0</v>
      </c>
      <c r="L30" t="b">
        <f>IF(AND(TableData3[[#This Row],[Month]]&gt;=[1]Backend!$C$9,TableData3[[#This Row],[Month]]&lt;=[1]Backend!$D$9),TRUE,FALSE)</f>
        <v>0</v>
      </c>
    </row>
    <row r="31" spans="1:12" x14ac:dyDescent="0.25">
      <c r="A31" t="s">
        <v>49</v>
      </c>
      <c r="B31" s="1">
        <v>43860</v>
      </c>
      <c r="C31" t="s">
        <v>22</v>
      </c>
      <c r="D31" s="3" t="s">
        <v>18</v>
      </c>
      <c r="E31">
        <v>3402</v>
      </c>
      <c r="F31">
        <v>16</v>
      </c>
      <c r="G31">
        <v>28</v>
      </c>
      <c r="H31">
        <v>0.8</v>
      </c>
      <c r="I31">
        <v>1359</v>
      </c>
      <c r="J31">
        <v>2381</v>
      </c>
      <c r="K31">
        <v>1</v>
      </c>
      <c r="L31" t="b">
        <f>IF(AND(TableData3[[#This Row],[Month]]&gt;=[1]Backend!$C$9,TableData3[[#This Row],[Month]]&lt;=[1]Backend!$D$9),TRUE,FALSE)</f>
        <v>0</v>
      </c>
    </row>
    <row r="32" spans="1:12" x14ac:dyDescent="0.25">
      <c r="A32" t="s">
        <v>50</v>
      </c>
      <c r="B32" s="1">
        <v>43861</v>
      </c>
      <c r="C32" s="3" t="s">
        <v>10</v>
      </c>
      <c r="D32" s="3" t="s">
        <v>11</v>
      </c>
      <c r="E32">
        <v>3084</v>
      </c>
      <c r="F32">
        <v>14</v>
      </c>
      <c r="G32">
        <v>29</v>
      </c>
      <c r="H32">
        <v>0.9</v>
      </c>
      <c r="I32">
        <v>1160</v>
      </c>
      <c r="J32">
        <v>2158</v>
      </c>
      <c r="K32">
        <v>1</v>
      </c>
      <c r="L32" t="b">
        <f>IF(AND(TableData3[[#This Row],[Month]]&gt;=[1]Backend!$C$9,TableData3[[#This Row],[Month]]&lt;=[1]Backend!$D$9),TRUE,FALSE)</f>
        <v>0</v>
      </c>
    </row>
    <row r="33" spans="1:12" x14ac:dyDescent="0.25">
      <c r="A33" t="s">
        <v>51</v>
      </c>
      <c r="B33" s="1">
        <v>43862</v>
      </c>
      <c r="C33" s="3" t="s">
        <v>14</v>
      </c>
      <c r="D33" s="3" t="s">
        <v>15</v>
      </c>
      <c r="E33">
        <v>4521</v>
      </c>
      <c r="F33">
        <v>11</v>
      </c>
      <c r="G33">
        <v>33</v>
      </c>
      <c r="H33">
        <v>0.7</v>
      </c>
      <c r="I33">
        <v>1345</v>
      </c>
      <c r="J33">
        <v>3164</v>
      </c>
      <c r="K33">
        <v>1</v>
      </c>
      <c r="L33" t="b">
        <f>IF(AND(TableData3[[#This Row],[Month]]&gt;=[1]Backend!$C$9,TableData3[[#This Row],[Month]]&lt;=[1]Backend!$D$9),TRUE,FALSE)</f>
        <v>1</v>
      </c>
    </row>
    <row r="34" spans="1:12" x14ac:dyDescent="0.25">
      <c r="A34" t="s">
        <v>52</v>
      </c>
      <c r="B34" s="1">
        <v>43863</v>
      </c>
      <c r="C34" s="3" t="s">
        <v>17</v>
      </c>
      <c r="D34" s="3" t="s">
        <v>18</v>
      </c>
      <c r="E34">
        <v>4122</v>
      </c>
      <c r="F34">
        <v>16</v>
      </c>
      <c r="G34">
        <v>53</v>
      </c>
      <c r="H34">
        <v>1.3</v>
      </c>
      <c r="I34">
        <v>1098</v>
      </c>
      <c r="J34">
        <v>2885</v>
      </c>
      <c r="K34">
        <v>1</v>
      </c>
      <c r="L34" t="b">
        <f>IF(AND(TableData3[[#This Row],[Month]]&gt;=[1]Backend!$C$9,TableData3[[#This Row],[Month]]&lt;=[1]Backend!$D$9),TRUE,FALSE)</f>
        <v>1</v>
      </c>
    </row>
    <row r="35" spans="1:12" x14ac:dyDescent="0.25">
      <c r="A35" t="s">
        <v>53</v>
      </c>
      <c r="B35" s="1">
        <v>43864</v>
      </c>
      <c r="C35" t="s">
        <v>20</v>
      </c>
      <c r="D35" s="3" t="s">
        <v>15</v>
      </c>
      <c r="E35">
        <v>5438</v>
      </c>
      <c r="F35">
        <v>34</v>
      </c>
      <c r="G35">
        <v>105</v>
      </c>
      <c r="H35">
        <v>1.9</v>
      </c>
      <c r="I35">
        <v>1338</v>
      </c>
      <c r="J35">
        <v>3806</v>
      </c>
      <c r="K35">
        <v>1</v>
      </c>
      <c r="L35" t="b">
        <f>IF(AND(TableData3[[#This Row],[Month]]&gt;=[1]Backend!$C$9,TableData3[[#This Row],[Month]]&lt;=[1]Backend!$D$9),TRUE,FALSE)</f>
        <v>1</v>
      </c>
    </row>
    <row r="36" spans="1:12" x14ac:dyDescent="0.25">
      <c r="A36" t="s">
        <v>54</v>
      </c>
      <c r="B36" s="1">
        <v>43865</v>
      </c>
      <c r="C36" t="s">
        <v>22</v>
      </c>
      <c r="D36" s="3" t="s">
        <v>18</v>
      </c>
      <c r="E36">
        <v>5705</v>
      </c>
      <c r="F36">
        <v>77</v>
      </c>
      <c r="G36">
        <v>340</v>
      </c>
      <c r="H36">
        <v>5.6</v>
      </c>
      <c r="I36">
        <v>1349</v>
      </c>
      <c r="J36">
        <v>3993</v>
      </c>
      <c r="K36">
        <v>1</v>
      </c>
      <c r="L36" t="b">
        <f>IF(AND(TableData3[[#This Row],[Month]]&gt;=[1]Backend!$C$9,TableData3[[#This Row],[Month]]&lt;=[1]Backend!$D$9),TRUE,FALSE)</f>
        <v>1</v>
      </c>
    </row>
    <row r="37" spans="1:12" x14ac:dyDescent="0.25">
      <c r="A37" t="s">
        <v>55</v>
      </c>
      <c r="B37" s="1">
        <v>43866</v>
      </c>
      <c r="C37" s="3" t="s">
        <v>10</v>
      </c>
      <c r="D37" s="3" t="s">
        <v>11</v>
      </c>
      <c r="E37">
        <v>4052</v>
      </c>
      <c r="F37">
        <v>28</v>
      </c>
      <c r="G37">
        <v>58</v>
      </c>
      <c r="H37">
        <v>1.4</v>
      </c>
      <c r="I37">
        <v>1212</v>
      </c>
      <c r="J37">
        <v>2836</v>
      </c>
      <c r="K37">
        <v>1</v>
      </c>
      <c r="L37" t="b">
        <f>IF(AND(TableData3[[#This Row],[Month]]&gt;=[1]Backend!$C$9,TableData3[[#This Row],[Month]]&lt;=[1]Backend!$D$9),TRUE,FALSE)</f>
        <v>1</v>
      </c>
    </row>
    <row r="38" spans="1:12" x14ac:dyDescent="0.25">
      <c r="A38" t="s">
        <v>56</v>
      </c>
      <c r="B38" s="1">
        <v>43867</v>
      </c>
      <c r="C38" s="3" t="s">
        <v>14</v>
      </c>
      <c r="D38" s="3" t="s">
        <v>15</v>
      </c>
      <c r="E38">
        <v>9943</v>
      </c>
      <c r="F38">
        <v>31</v>
      </c>
      <c r="G38">
        <v>225</v>
      </c>
      <c r="H38">
        <v>2.2000000000000002</v>
      </c>
      <c r="I38">
        <v>1560</v>
      </c>
      <c r="J38">
        <v>6960</v>
      </c>
      <c r="K38">
        <v>1</v>
      </c>
      <c r="L38" t="b">
        <f>IF(AND(TableData3[[#This Row],[Month]]&gt;=[1]Backend!$C$9,TableData3[[#This Row],[Month]]&lt;=[1]Backend!$D$9),TRUE,FALSE)</f>
        <v>1</v>
      </c>
    </row>
    <row r="39" spans="1:12" x14ac:dyDescent="0.25">
      <c r="A39" t="s">
        <v>57</v>
      </c>
      <c r="B39" s="1">
        <v>43868</v>
      </c>
      <c r="C39" s="3" t="s">
        <v>17</v>
      </c>
      <c r="D39" s="3" t="s">
        <v>18</v>
      </c>
      <c r="E39">
        <v>5012</v>
      </c>
      <c r="F39">
        <v>27</v>
      </c>
      <c r="G39">
        <v>91</v>
      </c>
      <c r="H39">
        <v>1.8</v>
      </c>
      <c r="I39">
        <v>1162</v>
      </c>
      <c r="J39">
        <v>3508</v>
      </c>
      <c r="K39">
        <v>1</v>
      </c>
      <c r="L39" t="b">
        <f>IF(AND(TableData3[[#This Row],[Month]]&gt;=[1]Backend!$C$9,TableData3[[#This Row],[Month]]&lt;=[1]Backend!$D$9),TRUE,FALSE)</f>
        <v>1</v>
      </c>
    </row>
    <row r="40" spans="1:12" x14ac:dyDescent="0.25">
      <c r="A40" t="s">
        <v>58</v>
      </c>
      <c r="B40" s="1">
        <v>43869</v>
      </c>
      <c r="C40" t="s">
        <v>20</v>
      </c>
      <c r="D40" s="3" t="s">
        <v>15</v>
      </c>
      <c r="E40">
        <v>3607</v>
      </c>
      <c r="F40">
        <v>16</v>
      </c>
      <c r="G40">
        <v>34</v>
      </c>
      <c r="H40">
        <v>0.9</v>
      </c>
      <c r="I40">
        <v>1221</v>
      </c>
      <c r="J40">
        <v>2524</v>
      </c>
      <c r="K40">
        <v>1</v>
      </c>
      <c r="L40" t="b">
        <f>IF(AND(TableData3[[#This Row],[Month]]&gt;=[1]Backend!$C$9,TableData3[[#This Row],[Month]]&lt;=[1]Backend!$D$9),TRUE,FALSE)</f>
        <v>1</v>
      </c>
    </row>
    <row r="41" spans="1:12" x14ac:dyDescent="0.25">
      <c r="A41" t="s">
        <v>59</v>
      </c>
      <c r="B41" s="1">
        <v>43870</v>
      </c>
      <c r="C41" t="s">
        <v>22</v>
      </c>
      <c r="D41" s="3" t="s">
        <v>18</v>
      </c>
      <c r="E41">
        <v>3153</v>
      </c>
      <c r="F41">
        <v>25</v>
      </c>
      <c r="G41">
        <v>43</v>
      </c>
      <c r="H41">
        <v>1.3</v>
      </c>
      <c r="I41">
        <v>1028</v>
      </c>
      <c r="J41">
        <v>2207</v>
      </c>
      <c r="K41">
        <v>1</v>
      </c>
      <c r="L41" t="b">
        <f>IF(AND(TableData3[[#This Row],[Month]]&gt;=[1]Backend!$C$9,TableData3[[#This Row],[Month]]&lt;=[1]Backend!$D$9),TRUE,FALSE)</f>
        <v>1</v>
      </c>
    </row>
    <row r="42" spans="1:12" x14ac:dyDescent="0.25">
      <c r="A42" t="s">
        <v>60</v>
      </c>
      <c r="B42" s="1">
        <v>43871</v>
      </c>
      <c r="C42" s="3" t="s">
        <v>10</v>
      </c>
      <c r="D42" s="3" t="s">
        <v>11</v>
      </c>
      <c r="E42">
        <v>3552</v>
      </c>
      <c r="F42">
        <v>31</v>
      </c>
      <c r="G42">
        <v>77</v>
      </c>
      <c r="H42">
        <v>2.1</v>
      </c>
      <c r="I42">
        <v>1303</v>
      </c>
      <c r="J42">
        <v>2486</v>
      </c>
      <c r="K42">
        <v>1</v>
      </c>
      <c r="L42" t="b">
        <f>IF(AND(TableData3[[#This Row],[Month]]&gt;=[1]Backend!$C$9,TableData3[[#This Row],[Month]]&lt;=[1]Backend!$D$9),TRUE,FALSE)</f>
        <v>1</v>
      </c>
    </row>
    <row r="43" spans="1:12" x14ac:dyDescent="0.25">
      <c r="A43" t="s">
        <v>61</v>
      </c>
      <c r="B43" s="1">
        <v>43872</v>
      </c>
      <c r="C43" s="3" t="s">
        <v>14</v>
      </c>
      <c r="D43" s="3" t="s">
        <v>15</v>
      </c>
      <c r="E43">
        <v>2740</v>
      </c>
      <c r="F43">
        <v>15</v>
      </c>
      <c r="G43">
        <v>25</v>
      </c>
      <c r="H43">
        <v>0.9</v>
      </c>
      <c r="I43">
        <v>1218</v>
      </c>
      <c r="J43">
        <v>1918</v>
      </c>
      <c r="K43">
        <v>1</v>
      </c>
      <c r="L43" t="b">
        <f>IF(AND(TableData3[[#This Row],[Month]]&gt;=[1]Backend!$C$9,TableData3[[#This Row],[Month]]&lt;=[1]Backend!$D$9),TRUE,FALSE)</f>
        <v>1</v>
      </c>
    </row>
    <row r="44" spans="1:12" x14ac:dyDescent="0.25">
      <c r="A44" t="s">
        <v>62</v>
      </c>
      <c r="B44" s="1">
        <v>43873</v>
      </c>
      <c r="C44" s="3" t="s">
        <v>17</v>
      </c>
      <c r="D44" s="3" t="s">
        <v>18</v>
      </c>
      <c r="E44">
        <v>3184</v>
      </c>
      <c r="F44">
        <v>14</v>
      </c>
      <c r="G44">
        <v>36</v>
      </c>
      <c r="H44">
        <v>1.1000000000000001</v>
      </c>
      <c r="I44">
        <v>1186</v>
      </c>
      <c r="J44">
        <v>2228</v>
      </c>
      <c r="K44">
        <v>1</v>
      </c>
      <c r="L44" t="b">
        <f>IF(AND(TableData3[[#This Row],[Month]]&gt;=[1]Backend!$C$9,TableData3[[#This Row],[Month]]&lt;=[1]Backend!$D$9),TRUE,FALSE)</f>
        <v>1</v>
      </c>
    </row>
    <row r="45" spans="1:12" x14ac:dyDescent="0.25">
      <c r="A45" t="s">
        <v>63</v>
      </c>
      <c r="B45" s="1">
        <v>43874</v>
      </c>
      <c r="C45" t="s">
        <v>20</v>
      </c>
      <c r="D45" s="3" t="s">
        <v>15</v>
      </c>
      <c r="E45">
        <v>3786</v>
      </c>
      <c r="F45">
        <v>14</v>
      </c>
      <c r="G45">
        <v>32</v>
      </c>
      <c r="H45">
        <v>0.8</v>
      </c>
      <c r="I45">
        <v>1302</v>
      </c>
      <c r="J45">
        <v>2650</v>
      </c>
      <c r="K45">
        <v>0</v>
      </c>
      <c r="L45" t="b">
        <f>IF(AND(TableData3[[#This Row],[Month]]&gt;=[1]Backend!$C$9,TableData3[[#This Row],[Month]]&lt;=[1]Backend!$D$9),TRUE,FALSE)</f>
        <v>1</v>
      </c>
    </row>
    <row r="46" spans="1:12" x14ac:dyDescent="0.25">
      <c r="A46" t="s">
        <v>64</v>
      </c>
      <c r="B46" s="1">
        <v>43875</v>
      </c>
      <c r="C46" t="s">
        <v>22</v>
      </c>
      <c r="D46" s="3" t="s">
        <v>18</v>
      </c>
      <c r="E46">
        <v>3695</v>
      </c>
      <c r="F46">
        <v>15</v>
      </c>
      <c r="G46">
        <v>46</v>
      </c>
      <c r="H46">
        <v>1.2</v>
      </c>
      <c r="I46">
        <v>1137</v>
      </c>
      <c r="J46">
        <v>2586</v>
      </c>
      <c r="K46">
        <v>1</v>
      </c>
      <c r="L46" t="b">
        <f>IF(AND(TableData3[[#This Row],[Month]]&gt;=[1]Backend!$C$9,TableData3[[#This Row],[Month]]&lt;=[1]Backend!$D$9),TRUE,FALSE)</f>
        <v>1</v>
      </c>
    </row>
    <row r="47" spans="1:12" x14ac:dyDescent="0.25">
      <c r="A47" t="s">
        <v>65</v>
      </c>
      <c r="B47" s="1">
        <v>43876</v>
      </c>
      <c r="C47" s="3" t="s">
        <v>10</v>
      </c>
      <c r="D47" s="3" t="s">
        <v>11</v>
      </c>
      <c r="E47">
        <v>4133</v>
      </c>
      <c r="F47">
        <v>39</v>
      </c>
      <c r="G47">
        <v>140</v>
      </c>
      <c r="H47">
        <v>3.3</v>
      </c>
      <c r="I47">
        <v>1139</v>
      </c>
      <c r="J47">
        <v>2893</v>
      </c>
      <c r="K47">
        <v>1</v>
      </c>
      <c r="L47" t="b">
        <f>IF(AND(TableData3[[#This Row],[Month]]&gt;=[1]Backend!$C$9,TableData3[[#This Row],[Month]]&lt;=[1]Backend!$D$9),TRUE,FALSE)</f>
        <v>1</v>
      </c>
    </row>
    <row r="48" spans="1:12" x14ac:dyDescent="0.25">
      <c r="A48" t="s">
        <v>66</v>
      </c>
      <c r="B48" s="1">
        <v>43877</v>
      </c>
      <c r="C48" s="3" t="s">
        <v>14</v>
      </c>
      <c r="D48" s="3" t="s">
        <v>15</v>
      </c>
      <c r="E48">
        <v>4676</v>
      </c>
      <c r="F48">
        <v>20</v>
      </c>
      <c r="G48">
        <v>52</v>
      </c>
      <c r="H48">
        <v>1.1000000000000001</v>
      </c>
      <c r="I48">
        <v>1188</v>
      </c>
      <c r="J48">
        <v>3273</v>
      </c>
      <c r="K48">
        <v>1</v>
      </c>
      <c r="L48" t="b">
        <f>IF(AND(TableData3[[#This Row],[Month]]&gt;=[1]Backend!$C$9,TableData3[[#This Row],[Month]]&lt;=[1]Backend!$D$9),TRUE,FALSE)</f>
        <v>1</v>
      </c>
    </row>
    <row r="49" spans="1:12" x14ac:dyDescent="0.25">
      <c r="A49" t="s">
        <v>67</v>
      </c>
      <c r="B49" s="1">
        <v>43878</v>
      </c>
      <c r="C49" s="3" t="s">
        <v>17</v>
      </c>
      <c r="D49" s="3" t="s">
        <v>18</v>
      </c>
      <c r="E49">
        <v>3288</v>
      </c>
      <c r="F49">
        <v>13</v>
      </c>
      <c r="G49">
        <v>36</v>
      </c>
      <c r="H49">
        <v>1.1000000000000001</v>
      </c>
      <c r="I49">
        <v>1000</v>
      </c>
      <c r="J49">
        <v>2301</v>
      </c>
      <c r="K49">
        <v>0</v>
      </c>
      <c r="L49" t="b">
        <f>IF(AND(TableData3[[#This Row],[Month]]&gt;=[1]Backend!$C$9,TableData3[[#This Row],[Month]]&lt;=[1]Backend!$D$9),TRUE,FALSE)</f>
        <v>1</v>
      </c>
    </row>
    <row r="50" spans="1:12" x14ac:dyDescent="0.25">
      <c r="A50" t="s">
        <v>68</v>
      </c>
      <c r="B50" s="1">
        <v>43879</v>
      </c>
      <c r="C50" t="s">
        <v>20</v>
      </c>
      <c r="D50" s="3" t="s">
        <v>15</v>
      </c>
      <c r="E50">
        <v>7625</v>
      </c>
      <c r="F50">
        <v>28</v>
      </c>
      <c r="G50">
        <v>142</v>
      </c>
      <c r="H50">
        <v>1.8</v>
      </c>
      <c r="I50">
        <v>1737</v>
      </c>
      <c r="J50">
        <v>5337</v>
      </c>
      <c r="K50">
        <v>0</v>
      </c>
      <c r="L50" t="b">
        <f>IF(AND(TableData3[[#This Row],[Month]]&gt;=[1]Backend!$C$9,TableData3[[#This Row],[Month]]&lt;=[1]Backend!$D$9),TRUE,FALSE)</f>
        <v>1</v>
      </c>
    </row>
    <row r="51" spans="1:12" x14ac:dyDescent="0.25">
      <c r="A51" t="s">
        <v>69</v>
      </c>
      <c r="B51" s="1">
        <v>43880</v>
      </c>
      <c r="C51" t="s">
        <v>22</v>
      </c>
      <c r="D51" s="3" t="s">
        <v>18</v>
      </c>
      <c r="E51">
        <v>3715</v>
      </c>
      <c r="F51">
        <v>10</v>
      </c>
      <c r="G51">
        <v>29</v>
      </c>
      <c r="H51">
        <v>0.8</v>
      </c>
      <c r="I51">
        <v>1041</v>
      </c>
      <c r="J51">
        <v>2600</v>
      </c>
      <c r="K51">
        <v>0</v>
      </c>
      <c r="L51" t="b">
        <f>IF(AND(TableData3[[#This Row],[Month]]&gt;=[1]Backend!$C$9,TableData3[[#This Row],[Month]]&lt;=[1]Backend!$D$9),TRUE,FALSE)</f>
        <v>1</v>
      </c>
    </row>
    <row r="52" spans="1:12" x14ac:dyDescent="0.25">
      <c r="A52" t="s">
        <v>70</v>
      </c>
      <c r="B52" s="1">
        <v>43881</v>
      </c>
      <c r="C52" s="3" t="s">
        <v>10</v>
      </c>
      <c r="D52" s="3" t="s">
        <v>11</v>
      </c>
      <c r="E52">
        <v>3073</v>
      </c>
      <c r="F52">
        <v>10</v>
      </c>
      <c r="G52">
        <v>21</v>
      </c>
      <c r="H52">
        <v>0.7</v>
      </c>
      <c r="I52">
        <v>1036</v>
      </c>
      <c r="J52">
        <v>2151</v>
      </c>
      <c r="K52">
        <v>1</v>
      </c>
      <c r="L52" t="b">
        <f>IF(AND(TableData3[[#This Row],[Month]]&gt;=[1]Backend!$C$9,TableData3[[#This Row],[Month]]&lt;=[1]Backend!$D$9),TRUE,FALSE)</f>
        <v>1</v>
      </c>
    </row>
    <row r="53" spans="1:12" x14ac:dyDescent="0.25">
      <c r="A53" t="s">
        <v>71</v>
      </c>
      <c r="B53" s="1">
        <v>43882</v>
      </c>
      <c r="C53" s="3" t="s">
        <v>14</v>
      </c>
      <c r="D53" s="3" t="s">
        <v>15</v>
      </c>
      <c r="E53">
        <v>3611</v>
      </c>
      <c r="F53">
        <v>7</v>
      </c>
      <c r="G53">
        <v>18</v>
      </c>
      <c r="H53">
        <v>0.5</v>
      </c>
      <c r="I53">
        <v>1296</v>
      </c>
      <c r="J53">
        <v>2527</v>
      </c>
      <c r="K53">
        <v>1</v>
      </c>
      <c r="L53" t="b">
        <f>IF(AND(TableData3[[#This Row],[Month]]&gt;=[1]Backend!$C$9,TableData3[[#This Row],[Month]]&lt;=[1]Backend!$D$9),TRUE,FALSE)</f>
        <v>1</v>
      </c>
    </row>
    <row r="54" spans="1:12" x14ac:dyDescent="0.25">
      <c r="A54" t="s">
        <v>72</v>
      </c>
      <c r="B54" s="1">
        <v>43883</v>
      </c>
      <c r="C54" s="3" t="s">
        <v>17</v>
      </c>
      <c r="D54" s="3" t="s">
        <v>18</v>
      </c>
      <c r="E54">
        <v>3361</v>
      </c>
      <c r="F54">
        <v>9</v>
      </c>
      <c r="G54">
        <v>27</v>
      </c>
      <c r="H54">
        <v>0.8</v>
      </c>
      <c r="I54">
        <v>1388</v>
      </c>
      <c r="J54">
        <v>2352</v>
      </c>
      <c r="K54">
        <v>0</v>
      </c>
      <c r="L54" t="b">
        <f>IF(AND(TableData3[[#This Row],[Month]]&gt;=[1]Backend!$C$9,TableData3[[#This Row],[Month]]&lt;=[1]Backend!$D$9),TRUE,FALSE)</f>
        <v>1</v>
      </c>
    </row>
    <row r="55" spans="1:12" x14ac:dyDescent="0.25">
      <c r="A55" t="s">
        <v>73</v>
      </c>
      <c r="B55" s="1">
        <v>43884</v>
      </c>
      <c r="C55" t="s">
        <v>20</v>
      </c>
      <c r="D55" s="3" t="s">
        <v>15</v>
      </c>
      <c r="E55">
        <v>2716</v>
      </c>
      <c r="F55">
        <v>8</v>
      </c>
      <c r="G55">
        <v>9</v>
      </c>
      <c r="H55">
        <v>0.3</v>
      </c>
      <c r="I55">
        <v>1156</v>
      </c>
      <c r="J55">
        <v>1901</v>
      </c>
      <c r="K55">
        <v>1</v>
      </c>
      <c r="L55" t="b">
        <f>IF(AND(TableData3[[#This Row],[Month]]&gt;=[1]Backend!$C$9,TableData3[[#This Row],[Month]]&lt;=[1]Backend!$D$9),TRUE,FALSE)</f>
        <v>1</v>
      </c>
    </row>
    <row r="56" spans="1:12" x14ac:dyDescent="0.25">
      <c r="A56" t="s">
        <v>74</v>
      </c>
      <c r="B56" s="1">
        <v>43885</v>
      </c>
      <c r="C56" t="s">
        <v>22</v>
      </c>
      <c r="D56" s="3" t="s">
        <v>18</v>
      </c>
      <c r="E56">
        <v>3957</v>
      </c>
      <c r="F56">
        <v>8</v>
      </c>
      <c r="G56">
        <v>22</v>
      </c>
      <c r="H56">
        <v>0.6</v>
      </c>
      <c r="I56">
        <v>1243</v>
      </c>
      <c r="J56">
        <v>2769</v>
      </c>
      <c r="K56">
        <v>1</v>
      </c>
      <c r="L56" t="b">
        <f>IF(AND(TableData3[[#This Row],[Month]]&gt;=[1]Backend!$C$9,TableData3[[#This Row],[Month]]&lt;=[1]Backend!$D$9),TRUE,FALSE)</f>
        <v>1</v>
      </c>
    </row>
    <row r="57" spans="1:12" x14ac:dyDescent="0.25">
      <c r="A57" t="s">
        <v>75</v>
      </c>
      <c r="B57" s="1">
        <v>43886</v>
      </c>
      <c r="C57" s="3" t="s">
        <v>10</v>
      </c>
      <c r="D57" s="3" t="s">
        <v>11</v>
      </c>
      <c r="E57">
        <v>3298</v>
      </c>
      <c r="F57">
        <v>9</v>
      </c>
      <c r="G57">
        <v>21</v>
      </c>
      <c r="H57">
        <v>0.6</v>
      </c>
      <c r="I57">
        <v>1262</v>
      </c>
      <c r="J57">
        <v>2308</v>
      </c>
      <c r="K57">
        <v>0</v>
      </c>
      <c r="L57" t="b">
        <f>IF(AND(TableData3[[#This Row],[Month]]&gt;=[1]Backend!$C$9,TableData3[[#This Row],[Month]]&lt;=[1]Backend!$D$9),TRUE,FALSE)</f>
        <v>1</v>
      </c>
    </row>
    <row r="58" spans="1:12" x14ac:dyDescent="0.25">
      <c r="A58" t="s">
        <v>76</v>
      </c>
      <c r="B58" s="1">
        <v>43887</v>
      </c>
      <c r="C58" s="3" t="s">
        <v>14</v>
      </c>
      <c r="D58" s="3" t="s">
        <v>15</v>
      </c>
      <c r="E58">
        <v>3367</v>
      </c>
      <c r="F58">
        <v>10</v>
      </c>
      <c r="G58">
        <v>23</v>
      </c>
      <c r="H58">
        <v>0.7</v>
      </c>
      <c r="I58">
        <v>1108</v>
      </c>
      <c r="J58">
        <v>2356</v>
      </c>
      <c r="K58">
        <v>1</v>
      </c>
      <c r="L58" t="b">
        <f>IF(AND(TableData3[[#This Row],[Month]]&gt;=[1]Backend!$C$9,TableData3[[#This Row],[Month]]&lt;=[1]Backend!$D$9),TRUE,FALSE)</f>
        <v>1</v>
      </c>
    </row>
    <row r="59" spans="1:12" x14ac:dyDescent="0.25">
      <c r="A59" t="s">
        <v>77</v>
      </c>
      <c r="B59" s="1">
        <v>43888</v>
      </c>
      <c r="C59" s="3" t="s">
        <v>17</v>
      </c>
      <c r="D59" s="3" t="s">
        <v>18</v>
      </c>
      <c r="E59">
        <v>5070</v>
      </c>
      <c r="F59">
        <v>13</v>
      </c>
      <c r="G59">
        <v>127</v>
      </c>
      <c r="H59">
        <v>2.4</v>
      </c>
      <c r="I59">
        <v>1335</v>
      </c>
      <c r="J59">
        <v>3549</v>
      </c>
      <c r="K59">
        <v>1</v>
      </c>
      <c r="L59" t="b">
        <f>IF(AND(TableData3[[#This Row],[Month]]&gt;=[1]Backend!$C$9,TableData3[[#This Row],[Month]]&lt;=[1]Backend!$D$9),TRUE,FALSE)</f>
        <v>1</v>
      </c>
    </row>
    <row r="60" spans="1:12" x14ac:dyDescent="0.25">
      <c r="A60" t="s">
        <v>78</v>
      </c>
      <c r="B60" s="1">
        <v>43889</v>
      </c>
      <c r="C60" t="s">
        <v>20</v>
      </c>
      <c r="D60" s="3" t="s">
        <v>15</v>
      </c>
      <c r="E60">
        <v>4403</v>
      </c>
      <c r="F60">
        <v>14</v>
      </c>
      <c r="G60">
        <v>34</v>
      </c>
      <c r="H60">
        <v>0.8</v>
      </c>
      <c r="I60">
        <v>1170</v>
      </c>
      <c r="J60">
        <v>3082</v>
      </c>
      <c r="K60">
        <v>1</v>
      </c>
      <c r="L60" t="b">
        <f>IF(AND(TableData3[[#This Row],[Month]]&gt;=[1]Backend!$C$9,TableData3[[#This Row],[Month]]&lt;=[1]Backend!$D$9),TRUE,FALSE)</f>
        <v>1</v>
      </c>
    </row>
    <row r="61" spans="1:12" x14ac:dyDescent="0.25">
      <c r="A61" t="s">
        <v>79</v>
      </c>
      <c r="B61" s="1">
        <v>43890</v>
      </c>
      <c r="C61" t="s">
        <v>22</v>
      </c>
      <c r="D61" s="3" t="s">
        <v>18</v>
      </c>
      <c r="E61">
        <v>3153</v>
      </c>
      <c r="F61">
        <v>10</v>
      </c>
      <c r="G61">
        <v>21</v>
      </c>
      <c r="H61">
        <v>0.7</v>
      </c>
      <c r="I61">
        <v>942</v>
      </c>
      <c r="J61">
        <v>2207</v>
      </c>
      <c r="K61">
        <v>1</v>
      </c>
      <c r="L61" t="b">
        <f>IF(AND(TableData3[[#This Row],[Month]]&gt;=[1]Backend!$C$9,TableData3[[#This Row],[Month]]&lt;=[1]Backend!$D$9),TRUE,FALSE)</f>
        <v>1</v>
      </c>
    </row>
    <row r="62" spans="1:12" x14ac:dyDescent="0.25">
      <c r="A62" t="s">
        <v>80</v>
      </c>
      <c r="B62" s="1">
        <v>43891</v>
      </c>
      <c r="C62" s="3" t="s">
        <v>10</v>
      </c>
      <c r="D62" s="3" t="s">
        <v>11</v>
      </c>
      <c r="E62">
        <v>6674</v>
      </c>
      <c r="F62">
        <v>10</v>
      </c>
      <c r="G62">
        <v>56</v>
      </c>
      <c r="H62">
        <v>0.8</v>
      </c>
      <c r="I62">
        <v>1481</v>
      </c>
      <c r="J62">
        <v>4671</v>
      </c>
      <c r="K62">
        <v>1</v>
      </c>
      <c r="L62" t="b">
        <f>IF(AND(TableData3[[#This Row],[Month]]&gt;=[1]Backend!$C$9,TableData3[[#This Row],[Month]]&lt;=[1]Backend!$D$9),TRUE,FALSE)</f>
        <v>0</v>
      </c>
    </row>
    <row r="63" spans="1:12" x14ac:dyDescent="0.25">
      <c r="A63" t="s">
        <v>81</v>
      </c>
      <c r="B63" s="1">
        <v>43892</v>
      </c>
      <c r="C63" s="3" t="s">
        <v>14</v>
      </c>
      <c r="D63" s="3" t="s">
        <v>15</v>
      </c>
      <c r="E63">
        <v>3725</v>
      </c>
      <c r="F63">
        <v>9</v>
      </c>
      <c r="G63">
        <v>13</v>
      </c>
      <c r="H63">
        <v>0.3</v>
      </c>
      <c r="I63">
        <v>1027</v>
      </c>
      <c r="J63">
        <v>2607</v>
      </c>
      <c r="K63">
        <v>1</v>
      </c>
      <c r="L63" t="b">
        <f>IF(AND(TableData3[[#This Row],[Month]]&gt;=[1]Backend!$C$9,TableData3[[#This Row],[Month]]&lt;=[1]Backend!$D$9),TRUE,FALSE)</f>
        <v>0</v>
      </c>
    </row>
    <row r="64" spans="1:12" x14ac:dyDescent="0.25">
      <c r="A64" t="s">
        <v>82</v>
      </c>
      <c r="B64" s="1">
        <v>43893</v>
      </c>
      <c r="C64" s="3" t="s">
        <v>17</v>
      </c>
      <c r="D64" s="3" t="s">
        <v>18</v>
      </c>
      <c r="E64">
        <v>3104</v>
      </c>
      <c r="F64">
        <v>12</v>
      </c>
      <c r="G64">
        <v>23</v>
      </c>
      <c r="H64">
        <v>0.7</v>
      </c>
      <c r="I64">
        <v>949</v>
      </c>
      <c r="J64">
        <v>2172</v>
      </c>
      <c r="K64">
        <v>1</v>
      </c>
      <c r="L64" t="b">
        <f>IF(AND(TableData3[[#This Row],[Month]]&gt;=[1]Backend!$C$9,TableData3[[#This Row],[Month]]&lt;=[1]Backend!$D$9),TRUE,FALSE)</f>
        <v>0</v>
      </c>
    </row>
    <row r="65" spans="1:12" x14ac:dyDescent="0.25">
      <c r="A65" t="s">
        <v>83</v>
      </c>
      <c r="B65" s="1">
        <v>43894</v>
      </c>
      <c r="C65" t="s">
        <v>20</v>
      </c>
      <c r="D65" s="3" t="s">
        <v>15</v>
      </c>
      <c r="E65">
        <v>4563</v>
      </c>
      <c r="F65">
        <v>14</v>
      </c>
      <c r="G65">
        <v>49</v>
      </c>
      <c r="H65">
        <v>1.1000000000000001</v>
      </c>
      <c r="I65">
        <v>1449</v>
      </c>
      <c r="J65">
        <v>3194</v>
      </c>
      <c r="K65">
        <v>1</v>
      </c>
      <c r="L65" t="b">
        <f>IF(AND(TableData3[[#This Row],[Month]]&gt;=[1]Backend!$C$9,TableData3[[#This Row],[Month]]&lt;=[1]Backend!$D$9),TRUE,FALSE)</f>
        <v>0</v>
      </c>
    </row>
    <row r="66" spans="1:12" x14ac:dyDescent="0.25">
      <c r="A66" t="s">
        <v>84</v>
      </c>
      <c r="B66" s="1">
        <v>43895</v>
      </c>
      <c r="C66" t="s">
        <v>22</v>
      </c>
      <c r="D66" s="3" t="s">
        <v>18</v>
      </c>
      <c r="E66">
        <v>3288</v>
      </c>
      <c r="F66">
        <v>12</v>
      </c>
      <c r="G66">
        <v>17</v>
      </c>
      <c r="H66">
        <v>0.5</v>
      </c>
      <c r="I66">
        <v>1160</v>
      </c>
      <c r="J66">
        <v>2301</v>
      </c>
      <c r="K66">
        <v>1</v>
      </c>
      <c r="L66" t="b">
        <f>IF(AND(TableData3[[#This Row],[Month]]&gt;=[1]Backend!$C$9,TableData3[[#This Row],[Month]]&lt;=[1]Backend!$D$9),TRUE,FALSE)</f>
        <v>0</v>
      </c>
    </row>
    <row r="67" spans="1:12" x14ac:dyDescent="0.25">
      <c r="A67" t="s">
        <v>85</v>
      </c>
      <c r="B67" s="1">
        <v>43896</v>
      </c>
      <c r="C67" s="3" t="s">
        <v>10</v>
      </c>
      <c r="D67" s="3" t="s">
        <v>11</v>
      </c>
      <c r="E67">
        <v>2897</v>
      </c>
      <c r="F67">
        <v>10</v>
      </c>
      <c r="G67">
        <v>34</v>
      </c>
      <c r="H67">
        <v>1.2</v>
      </c>
      <c r="I67">
        <v>1045</v>
      </c>
      <c r="J67">
        <v>2027</v>
      </c>
      <c r="K67">
        <v>1</v>
      </c>
      <c r="L67" t="b">
        <f>IF(AND(TableData3[[#This Row],[Month]]&gt;=[1]Backend!$C$9,TableData3[[#This Row],[Month]]&lt;=[1]Backend!$D$9),TRUE,FALSE)</f>
        <v>0</v>
      </c>
    </row>
    <row r="68" spans="1:12" x14ac:dyDescent="0.25">
      <c r="A68" t="s">
        <v>86</v>
      </c>
      <c r="B68" s="1">
        <v>43897</v>
      </c>
      <c r="C68" s="3" t="s">
        <v>14</v>
      </c>
      <c r="D68" s="3" t="s">
        <v>15</v>
      </c>
      <c r="E68">
        <v>3535</v>
      </c>
      <c r="F68">
        <v>12</v>
      </c>
      <c r="G68">
        <v>21</v>
      </c>
      <c r="H68">
        <v>0.6</v>
      </c>
      <c r="I68">
        <v>1031</v>
      </c>
      <c r="J68">
        <v>2474</v>
      </c>
      <c r="K68">
        <v>1</v>
      </c>
      <c r="L68" t="b">
        <f>IF(AND(TableData3[[#This Row],[Month]]&gt;=[1]Backend!$C$9,TableData3[[#This Row],[Month]]&lt;=[1]Backend!$D$9),TRUE,FALSE)</f>
        <v>0</v>
      </c>
    </row>
    <row r="69" spans="1:12" x14ac:dyDescent="0.25">
      <c r="A69" t="s">
        <v>87</v>
      </c>
      <c r="B69" s="1">
        <v>43898</v>
      </c>
      <c r="C69" s="3" t="s">
        <v>17</v>
      </c>
      <c r="D69" s="3" t="s">
        <v>18</v>
      </c>
      <c r="E69">
        <v>3332</v>
      </c>
      <c r="F69">
        <v>13</v>
      </c>
      <c r="G69">
        <v>39</v>
      </c>
      <c r="H69">
        <v>1.2</v>
      </c>
      <c r="I69">
        <v>899</v>
      </c>
      <c r="J69">
        <v>2332</v>
      </c>
      <c r="K69">
        <v>1</v>
      </c>
      <c r="L69" t="b">
        <f>IF(AND(TableData3[[#This Row],[Month]]&gt;=[1]Backend!$C$9,TableData3[[#This Row],[Month]]&lt;=[1]Backend!$D$9),TRUE,FALSE)</f>
        <v>0</v>
      </c>
    </row>
    <row r="70" spans="1:12" x14ac:dyDescent="0.25">
      <c r="A70" t="s">
        <v>88</v>
      </c>
      <c r="B70" s="1">
        <v>43899</v>
      </c>
      <c r="C70" t="s">
        <v>20</v>
      </c>
      <c r="D70" s="3" t="s">
        <v>15</v>
      </c>
      <c r="E70">
        <v>3187</v>
      </c>
      <c r="F70">
        <v>16</v>
      </c>
      <c r="G70">
        <v>25</v>
      </c>
      <c r="H70">
        <v>0.8</v>
      </c>
      <c r="I70">
        <v>857</v>
      </c>
      <c r="J70">
        <v>2230</v>
      </c>
      <c r="K70">
        <v>1</v>
      </c>
      <c r="L70" t="b">
        <f>IF(AND(TableData3[[#This Row],[Month]]&gt;=[1]Backend!$C$9,TableData3[[#This Row],[Month]]&lt;=[1]Backend!$D$9),TRUE,FALSE)</f>
        <v>0</v>
      </c>
    </row>
    <row r="71" spans="1:12" x14ac:dyDescent="0.25">
      <c r="A71" t="s">
        <v>89</v>
      </c>
      <c r="B71" s="1">
        <v>43900</v>
      </c>
      <c r="C71" t="s">
        <v>22</v>
      </c>
      <c r="D71" s="3" t="s">
        <v>18</v>
      </c>
      <c r="E71">
        <v>4150</v>
      </c>
      <c r="F71">
        <v>13</v>
      </c>
      <c r="G71">
        <v>66</v>
      </c>
      <c r="H71">
        <v>1.6</v>
      </c>
      <c r="I71">
        <v>998</v>
      </c>
      <c r="J71">
        <v>2905</v>
      </c>
      <c r="K71">
        <v>1</v>
      </c>
      <c r="L71" t="b">
        <f>IF(AND(TableData3[[#This Row],[Month]]&gt;=[1]Backend!$C$9,TableData3[[#This Row],[Month]]&lt;=[1]Backend!$D$9),TRUE,FALSE)</f>
        <v>0</v>
      </c>
    </row>
    <row r="72" spans="1:12" x14ac:dyDescent="0.25">
      <c r="A72" t="s">
        <v>90</v>
      </c>
      <c r="B72" s="1">
        <v>43901</v>
      </c>
      <c r="C72" s="3" t="s">
        <v>10</v>
      </c>
      <c r="D72" s="3" t="s">
        <v>11</v>
      </c>
      <c r="E72">
        <v>5274</v>
      </c>
      <c r="F72">
        <v>49</v>
      </c>
      <c r="G72">
        <v>210</v>
      </c>
      <c r="H72">
        <v>3.8</v>
      </c>
      <c r="I72">
        <v>1086</v>
      </c>
      <c r="J72">
        <v>3691</v>
      </c>
      <c r="K72">
        <v>0</v>
      </c>
      <c r="L72" t="b">
        <f>IF(AND(TableData3[[#This Row],[Month]]&gt;=[1]Backend!$C$9,TableData3[[#This Row],[Month]]&lt;=[1]Backend!$D$9),TRUE,FALSE)</f>
        <v>0</v>
      </c>
    </row>
    <row r="73" spans="1:12" x14ac:dyDescent="0.25">
      <c r="A73" t="s">
        <v>91</v>
      </c>
      <c r="B73" s="1">
        <v>43902</v>
      </c>
      <c r="C73" s="3" t="s">
        <v>14</v>
      </c>
      <c r="D73" s="3" t="s">
        <v>15</v>
      </c>
      <c r="E73">
        <v>4340</v>
      </c>
      <c r="F73">
        <v>20</v>
      </c>
      <c r="G73">
        <v>44</v>
      </c>
      <c r="H73">
        <v>1</v>
      </c>
      <c r="I73">
        <v>995</v>
      </c>
      <c r="J73">
        <v>3038</v>
      </c>
      <c r="K73">
        <v>1</v>
      </c>
      <c r="L73" t="b">
        <f>IF(AND(TableData3[[#This Row],[Month]]&gt;=[1]Backend!$C$9,TableData3[[#This Row],[Month]]&lt;=[1]Backend!$D$9),TRUE,FALSE)</f>
        <v>0</v>
      </c>
    </row>
    <row r="74" spans="1:12" x14ac:dyDescent="0.25">
      <c r="A74" t="s">
        <v>92</v>
      </c>
      <c r="B74" s="1">
        <v>43903</v>
      </c>
      <c r="C74" s="3" t="s">
        <v>17</v>
      </c>
      <c r="D74" s="3" t="s">
        <v>18</v>
      </c>
      <c r="E74">
        <v>6452</v>
      </c>
      <c r="F74">
        <v>18</v>
      </c>
      <c r="G74">
        <v>60</v>
      </c>
      <c r="H74">
        <v>0.9</v>
      </c>
      <c r="I74">
        <v>1147</v>
      </c>
      <c r="J74">
        <v>4516</v>
      </c>
      <c r="K74">
        <v>1</v>
      </c>
      <c r="L74" t="b">
        <f>IF(AND(TableData3[[#This Row],[Month]]&gt;=[1]Backend!$C$9,TableData3[[#This Row],[Month]]&lt;=[1]Backend!$D$9),TRUE,FALSE)</f>
        <v>0</v>
      </c>
    </row>
    <row r="75" spans="1:12" x14ac:dyDescent="0.25">
      <c r="A75" t="s">
        <v>93</v>
      </c>
      <c r="B75" s="1">
        <v>43904</v>
      </c>
      <c r="C75" t="s">
        <v>20</v>
      </c>
      <c r="D75" s="3" t="s">
        <v>15</v>
      </c>
      <c r="E75">
        <v>4108</v>
      </c>
      <c r="F75">
        <v>26</v>
      </c>
      <c r="G75">
        <v>57</v>
      </c>
      <c r="H75">
        <v>1.4</v>
      </c>
      <c r="I75">
        <v>755</v>
      </c>
      <c r="J75">
        <v>2875</v>
      </c>
      <c r="K75">
        <v>1</v>
      </c>
      <c r="L75" t="b">
        <f>IF(AND(TableData3[[#This Row],[Month]]&gt;=[1]Backend!$C$9,TableData3[[#This Row],[Month]]&lt;=[1]Backend!$D$9),TRUE,FALSE)</f>
        <v>0</v>
      </c>
    </row>
    <row r="76" spans="1:12" x14ac:dyDescent="0.25">
      <c r="A76" t="s">
        <v>94</v>
      </c>
      <c r="B76" s="1">
        <v>43905</v>
      </c>
      <c r="C76" t="s">
        <v>22</v>
      </c>
      <c r="D76" s="3" t="s">
        <v>18</v>
      </c>
      <c r="E76">
        <v>3138</v>
      </c>
      <c r="F76">
        <v>15</v>
      </c>
      <c r="G76">
        <v>27</v>
      </c>
      <c r="H76">
        <v>0.9</v>
      </c>
      <c r="I76">
        <v>768</v>
      </c>
      <c r="J76">
        <v>2196</v>
      </c>
      <c r="K76">
        <v>0</v>
      </c>
      <c r="L76" t="b">
        <f>IF(AND(TableData3[[#This Row],[Month]]&gt;=[1]Backend!$C$9,TableData3[[#This Row],[Month]]&lt;=[1]Backend!$D$9),TRUE,FALSE)</f>
        <v>0</v>
      </c>
    </row>
    <row r="77" spans="1:12" x14ac:dyDescent="0.25">
      <c r="A77" t="s">
        <v>95</v>
      </c>
      <c r="B77" s="1">
        <v>43906</v>
      </c>
      <c r="C77" s="3" t="s">
        <v>10</v>
      </c>
      <c r="D77" s="3" t="s">
        <v>11</v>
      </c>
      <c r="E77">
        <v>3898</v>
      </c>
      <c r="F77">
        <v>20</v>
      </c>
      <c r="G77">
        <v>51</v>
      </c>
      <c r="H77">
        <v>1.3</v>
      </c>
      <c r="I77">
        <v>821</v>
      </c>
      <c r="J77">
        <v>2728</v>
      </c>
      <c r="K77">
        <v>0</v>
      </c>
      <c r="L77" t="b">
        <f>IF(AND(TableData3[[#This Row],[Month]]&gt;=[1]Backend!$C$9,TableData3[[#This Row],[Month]]&lt;=[1]Backend!$D$9),TRUE,FALSE)</f>
        <v>0</v>
      </c>
    </row>
    <row r="78" spans="1:12" x14ac:dyDescent="0.25">
      <c r="A78" t="s">
        <v>96</v>
      </c>
      <c r="B78" s="1">
        <v>43907</v>
      </c>
      <c r="C78" s="3" t="s">
        <v>14</v>
      </c>
      <c r="D78" s="3" t="s">
        <v>15</v>
      </c>
      <c r="E78">
        <v>3034</v>
      </c>
      <c r="F78">
        <v>20</v>
      </c>
      <c r="G78">
        <v>30</v>
      </c>
      <c r="H78">
        <v>1</v>
      </c>
      <c r="I78">
        <v>946</v>
      </c>
      <c r="J78">
        <v>2123</v>
      </c>
      <c r="K78">
        <v>0</v>
      </c>
      <c r="L78" t="b">
        <f>IF(AND(TableData3[[#This Row],[Month]]&gt;=[1]Backend!$C$9,TableData3[[#This Row],[Month]]&lt;=[1]Backend!$D$9),TRUE,FALSE)</f>
        <v>0</v>
      </c>
    </row>
    <row r="79" spans="1:12" x14ac:dyDescent="0.25">
      <c r="A79" t="s">
        <v>97</v>
      </c>
      <c r="B79" s="1">
        <v>43908</v>
      </c>
      <c r="C79" s="3" t="s">
        <v>17</v>
      </c>
      <c r="D79" s="3" t="s">
        <v>18</v>
      </c>
      <c r="E79">
        <v>3317</v>
      </c>
      <c r="F79">
        <v>20</v>
      </c>
      <c r="G79">
        <v>37</v>
      </c>
      <c r="H79">
        <v>1.1000000000000001</v>
      </c>
      <c r="I79">
        <v>1148</v>
      </c>
      <c r="J79">
        <v>2321</v>
      </c>
      <c r="K79">
        <v>1</v>
      </c>
      <c r="L79" t="b">
        <f>IF(AND(TableData3[[#This Row],[Month]]&gt;=[1]Backend!$C$9,TableData3[[#This Row],[Month]]&lt;=[1]Backend!$D$9),TRUE,FALSE)</f>
        <v>0</v>
      </c>
    </row>
    <row r="80" spans="1:12" x14ac:dyDescent="0.25">
      <c r="A80" t="s">
        <v>98</v>
      </c>
      <c r="B80" s="1">
        <v>43909</v>
      </c>
      <c r="C80" t="s">
        <v>20</v>
      </c>
      <c r="D80" s="3" t="s">
        <v>15</v>
      </c>
      <c r="E80">
        <v>3331</v>
      </c>
      <c r="F80">
        <v>20</v>
      </c>
      <c r="G80">
        <v>45</v>
      </c>
      <c r="H80">
        <v>1.3</v>
      </c>
      <c r="I80">
        <v>1025</v>
      </c>
      <c r="J80">
        <v>2331</v>
      </c>
      <c r="K80">
        <v>1</v>
      </c>
      <c r="L80" t="b">
        <f>IF(AND(TableData3[[#This Row],[Month]]&gt;=[1]Backend!$C$9,TableData3[[#This Row],[Month]]&lt;=[1]Backend!$D$9),TRUE,FALSE)</f>
        <v>0</v>
      </c>
    </row>
    <row r="81" spans="1:12" x14ac:dyDescent="0.25">
      <c r="A81" t="s">
        <v>99</v>
      </c>
      <c r="B81" s="1">
        <v>43910</v>
      </c>
      <c r="C81" t="s">
        <v>22</v>
      </c>
      <c r="D81" s="3" t="s">
        <v>18</v>
      </c>
      <c r="E81">
        <v>3926</v>
      </c>
      <c r="F81">
        <v>37</v>
      </c>
      <c r="G81">
        <v>80</v>
      </c>
      <c r="H81">
        <v>2</v>
      </c>
      <c r="I81">
        <v>927</v>
      </c>
      <c r="J81">
        <v>2748</v>
      </c>
      <c r="K81">
        <v>0</v>
      </c>
      <c r="L81" t="b">
        <f>IF(AND(TableData3[[#This Row],[Month]]&gt;=[1]Backend!$C$9,TableData3[[#This Row],[Month]]&lt;=[1]Backend!$D$9),TRUE,FALSE)</f>
        <v>0</v>
      </c>
    </row>
    <row r="82" spans="1:12" x14ac:dyDescent="0.25">
      <c r="A82" t="s">
        <v>100</v>
      </c>
      <c r="B82" s="1">
        <v>43911</v>
      </c>
      <c r="C82" s="3" t="s">
        <v>10</v>
      </c>
      <c r="D82" s="3" t="s">
        <v>11</v>
      </c>
      <c r="E82">
        <v>3566</v>
      </c>
      <c r="F82">
        <v>106</v>
      </c>
      <c r="G82">
        <v>271</v>
      </c>
      <c r="H82">
        <v>7</v>
      </c>
      <c r="I82">
        <v>857</v>
      </c>
      <c r="J82">
        <v>2496</v>
      </c>
      <c r="K82">
        <v>1</v>
      </c>
      <c r="L82" t="b">
        <f>IF(AND(TableData3[[#This Row],[Month]]&gt;=[1]Backend!$C$9,TableData3[[#This Row],[Month]]&lt;=[1]Backend!$D$9),TRUE,FALSE)</f>
        <v>0</v>
      </c>
    </row>
    <row r="83" spans="1:12" x14ac:dyDescent="0.25">
      <c r="A83" t="s">
        <v>101</v>
      </c>
      <c r="B83" s="1">
        <v>43912</v>
      </c>
      <c r="C83" s="3" t="s">
        <v>14</v>
      </c>
      <c r="D83" s="3" t="s">
        <v>15</v>
      </c>
      <c r="E83">
        <v>6481</v>
      </c>
      <c r="F83">
        <v>224</v>
      </c>
      <c r="G83">
        <v>969</v>
      </c>
      <c r="H83">
        <v>9</v>
      </c>
      <c r="I83">
        <v>1079</v>
      </c>
      <c r="J83">
        <v>4536</v>
      </c>
      <c r="K83">
        <v>1</v>
      </c>
      <c r="L83" t="b">
        <f>IF(AND(TableData3[[#This Row],[Month]]&gt;=[1]Backend!$C$9,TableData3[[#This Row],[Month]]&lt;=[1]Backend!$D$9),TRUE,FALSE)</f>
        <v>0</v>
      </c>
    </row>
    <row r="84" spans="1:12" x14ac:dyDescent="0.25">
      <c r="A84" t="s">
        <v>102</v>
      </c>
      <c r="B84" s="1">
        <v>43913</v>
      </c>
      <c r="C84" s="3" t="s">
        <v>17</v>
      </c>
      <c r="D84" s="3" t="s">
        <v>18</v>
      </c>
      <c r="E84">
        <v>3864</v>
      </c>
      <c r="F84">
        <v>80</v>
      </c>
      <c r="G84">
        <v>233</v>
      </c>
      <c r="H84">
        <v>3.8</v>
      </c>
      <c r="I84">
        <v>855</v>
      </c>
      <c r="J84">
        <v>2704</v>
      </c>
      <c r="K84">
        <v>0</v>
      </c>
      <c r="L84" t="b">
        <f>IF(AND(TableData3[[#This Row],[Month]]&gt;=[1]Backend!$C$9,TableData3[[#This Row],[Month]]&lt;=[1]Backend!$D$9),TRUE,FALSE)</f>
        <v>0</v>
      </c>
    </row>
    <row r="85" spans="1:12" x14ac:dyDescent="0.25">
      <c r="A85" t="s">
        <v>103</v>
      </c>
      <c r="B85" s="1">
        <v>43914</v>
      </c>
      <c r="C85" t="s">
        <v>20</v>
      </c>
      <c r="D85" s="3" t="s">
        <v>15</v>
      </c>
      <c r="E85">
        <v>4455</v>
      </c>
      <c r="F85">
        <v>83</v>
      </c>
      <c r="G85">
        <v>219</v>
      </c>
      <c r="H85">
        <v>1</v>
      </c>
      <c r="I85">
        <v>824</v>
      </c>
      <c r="J85">
        <v>3118</v>
      </c>
      <c r="K85">
        <v>1</v>
      </c>
      <c r="L85" t="b">
        <f>IF(AND(TableData3[[#This Row],[Month]]&gt;=[1]Backend!$C$9,TableData3[[#This Row],[Month]]&lt;=[1]Backend!$D$9),TRUE,FALSE)</f>
        <v>0</v>
      </c>
    </row>
    <row r="86" spans="1:12" x14ac:dyDescent="0.25">
      <c r="A86" t="s">
        <v>104</v>
      </c>
      <c r="B86" s="1">
        <v>43915</v>
      </c>
      <c r="C86" t="s">
        <v>22</v>
      </c>
      <c r="D86" s="3" t="s">
        <v>18</v>
      </c>
      <c r="E86">
        <v>6771</v>
      </c>
      <c r="F86">
        <v>28</v>
      </c>
      <c r="G86">
        <v>120</v>
      </c>
      <c r="H86">
        <v>0.9</v>
      </c>
      <c r="I86">
        <v>1464</v>
      </c>
      <c r="J86">
        <v>4739</v>
      </c>
      <c r="K86">
        <v>1</v>
      </c>
      <c r="L86" t="b">
        <f>IF(AND(TableData3[[#This Row],[Month]]&gt;=[1]Backend!$C$9,TableData3[[#This Row],[Month]]&lt;=[1]Backend!$D$9),TRUE,FALSE)</f>
        <v>0</v>
      </c>
    </row>
    <row r="87" spans="1:12" x14ac:dyDescent="0.25">
      <c r="A87" t="s">
        <v>105</v>
      </c>
      <c r="B87" s="1">
        <v>43916</v>
      </c>
      <c r="C87" s="3" t="s">
        <v>10</v>
      </c>
      <c r="D87" s="3" t="s">
        <v>11</v>
      </c>
      <c r="E87">
        <v>3153</v>
      </c>
      <c r="F87">
        <v>23</v>
      </c>
      <c r="G87">
        <v>54</v>
      </c>
      <c r="H87">
        <v>1.4</v>
      </c>
      <c r="I87">
        <v>708</v>
      </c>
      <c r="J87">
        <v>2207</v>
      </c>
      <c r="K87">
        <v>1</v>
      </c>
      <c r="L87" t="b">
        <f>IF(AND(TableData3[[#This Row],[Month]]&gt;=[1]Backend!$C$9,TableData3[[#This Row],[Month]]&lt;=[1]Backend!$D$9),TRUE,FALSE)</f>
        <v>0</v>
      </c>
    </row>
    <row r="88" spans="1:12" x14ac:dyDescent="0.25">
      <c r="A88" t="s">
        <v>106</v>
      </c>
      <c r="B88" s="1">
        <v>43917</v>
      </c>
      <c r="C88" s="3" t="s">
        <v>14</v>
      </c>
      <c r="D88" s="3" t="s">
        <v>15</v>
      </c>
      <c r="E88">
        <v>3585</v>
      </c>
      <c r="F88">
        <v>24</v>
      </c>
      <c r="G88">
        <v>46</v>
      </c>
      <c r="H88">
        <v>0.9</v>
      </c>
      <c r="I88">
        <v>905</v>
      </c>
      <c r="J88">
        <v>2509</v>
      </c>
      <c r="K88">
        <v>1</v>
      </c>
      <c r="L88" t="b">
        <f>IF(AND(TableData3[[#This Row],[Month]]&gt;=[1]Backend!$C$9,TableData3[[#This Row],[Month]]&lt;=[1]Backend!$D$9),TRUE,FALSE)</f>
        <v>0</v>
      </c>
    </row>
    <row r="89" spans="1:12" x14ac:dyDescent="0.25">
      <c r="A89" t="s">
        <v>107</v>
      </c>
      <c r="B89" s="1">
        <v>43918</v>
      </c>
      <c r="C89" s="3" t="s">
        <v>17</v>
      </c>
      <c r="D89" s="3" t="s">
        <v>18</v>
      </c>
      <c r="E89">
        <v>3682</v>
      </c>
      <c r="F89">
        <v>24</v>
      </c>
      <c r="G89">
        <v>67</v>
      </c>
      <c r="H89">
        <v>1.3</v>
      </c>
      <c r="I89">
        <v>921</v>
      </c>
      <c r="J89">
        <v>2577</v>
      </c>
      <c r="K89">
        <v>1</v>
      </c>
      <c r="L89" t="b">
        <f>IF(AND(TableData3[[#This Row],[Month]]&gt;=[1]Backend!$C$9,TableData3[[#This Row],[Month]]&lt;=[1]Backend!$D$9),TRUE,FALSE)</f>
        <v>0</v>
      </c>
    </row>
    <row r="90" spans="1:12" x14ac:dyDescent="0.25">
      <c r="A90" t="s">
        <v>108</v>
      </c>
      <c r="B90" s="1">
        <v>43919</v>
      </c>
      <c r="C90" t="s">
        <v>20</v>
      </c>
      <c r="D90" s="3" t="s">
        <v>15</v>
      </c>
      <c r="E90">
        <v>3242</v>
      </c>
      <c r="F90">
        <v>14</v>
      </c>
      <c r="G90">
        <v>38</v>
      </c>
      <c r="H90">
        <v>1</v>
      </c>
      <c r="I90">
        <v>942</v>
      </c>
      <c r="J90">
        <v>2269</v>
      </c>
      <c r="K90">
        <v>1</v>
      </c>
      <c r="L90" t="b">
        <f>IF(AND(TableData3[[#This Row],[Month]]&gt;=[1]Backend!$C$9,TableData3[[#This Row],[Month]]&lt;=[1]Backend!$D$9),TRUE,FALSE)</f>
        <v>0</v>
      </c>
    </row>
    <row r="91" spans="1:12" x14ac:dyDescent="0.25">
      <c r="A91" t="s">
        <v>109</v>
      </c>
      <c r="B91" s="1">
        <v>43920</v>
      </c>
      <c r="C91" t="s">
        <v>22</v>
      </c>
      <c r="D91" s="3" t="s">
        <v>18</v>
      </c>
      <c r="E91">
        <v>3325</v>
      </c>
      <c r="F91">
        <v>15</v>
      </c>
      <c r="G91">
        <v>44</v>
      </c>
      <c r="H91">
        <v>1.1000000000000001</v>
      </c>
      <c r="I91">
        <v>942</v>
      </c>
      <c r="J91">
        <v>2327</v>
      </c>
      <c r="K91">
        <v>1</v>
      </c>
      <c r="L91" t="b">
        <f>IF(AND(TableData3[[#This Row],[Month]]&gt;=[1]Backend!$C$9,TableData3[[#This Row],[Month]]&lt;=[1]Backend!$D$9),TRUE,FALSE)</f>
        <v>0</v>
      </c>
    </row>
    <row r="92" spans="1:12" x14ac:dyDescent="0.25">
      <c r="A92" t="s">
        <v>110</v>
      </c>
      <c r="B92" s="1">
        <v>43921</v>
      </c>
      <c r="C92" s="3" t="s">
        <v>10</v>
      </c>
      <c r="D92" s="3" t="s">
        <v>11</v>
      </c>
      <c r="E92">
        <v>5637</v>
      </c>
      <c r="F92">
        <v>21</v>
      </c>
      <c r="G92">
        <v>102</v>
      </c>
      <c r="H92">
        <v>1.7</v>
      </c>
      <c r="I92">
        <v>1238</v>
      </c>
      <c r="J92">
        <v>3945</v>
      </c>
      <c r="K92">
        <v>1</v>
      </c>
      <c r="L92" t="b">
        <f>IF(AND(TableData3[[#This Row],[Month]]&gt;=[1]Backend!$C$9,TableData3[[#This Row],[Month]]&lt;=[1]Backend!$D$9),TRUE,FALSE)</f>
        <v>0</v>
      </c>
    </row>
    <row r="93" spans="1:12" x14ac:dyDescent="0.25">
      <c r="A93" t="s">
        <v>111</v>
      </c>
      <c r="B93" s="1">
        <v>43922</v>
      </c>
      <c r="C93" s="3" t="s">
        <v>14</v>
      </c>
      <c r="D93" s="3" t="s">
        <v>15</v>
      </c>
      <c r="E93">
        <v>3893</v>
      </c>
      <c r="F93">
        <v>29</v>
      </c>
      <c r="G93">
        <v>83</v>
      </c>
      <c r="H93">
        <v>2</v>
      </c>
      <c r="I93">
        <v>798</v>
      </c>
      <c r="J93">
        <v>2725</v>
      </c>
      <c r="K93">
        <v>1</v>
      </c>
      <c r="L93" t="b">
        <f>IF(AND(TableData3[[#This Row],[Month]]&gt;=[1]Backend!$C$9,TableData3[[#This Row],[Month]]&lt;=[1]Backend!$D$9),TRUE,FALSE)</f>
        <v>0</v>
      </c>
    </row>
    <row r="94" spans="1:12" x14ac:dyDescent="0.25">
      <c r="A94" t="s">
        <v>112</v>
      </c>
      <c r="B94" s="1">
        <v>43923</v>
      </c>
      <c r="C94" s="3" t="s">
        <v>17</v>
      </c>
      <c r="D94" s="3" t="s">
        <v>18</v>
      </c>
      <c r="E94">
        <v>3117</v>
      </c>
      <c r="F94">
        <v>21</v>
      </c>
      <c r="G94">
        <v>43</v>
      </c>
      <c r="H94">
        <v>1.3</v>
      </c>
      <c r="I94">
        <v>828</v>
      </c>
      <c r="J94">
        <v>2181</v>
      </c>
      <c r="K94">
        <v>1</v>
      </c>
      <c r="L94" t="b">
        <f>IF(AND(TableData3[[#This Row],[Month]]&gt;=[1]Backend!$C$9,TableData3[[#This Row],[Month]]&lt;=[1]Backend!$D$9),TRUE,FALSE)</f>
        <v>0</v>
      </c>
    </row>
    <row r="95" spans="1:12" x14ac:dyDescent="0.25">
      <c r="A95" t="s">
        <v>113</v>
      </c>
      <c r="B95" s="1">
        <v>43924</v>
      </c>
      <c r="C95" t="s">
        <v>20</v>
      </c>
      <c r="D95" s="3" t="s">
        <v>15</v>
      </c>
      <c r="E95">
        <v>2970</v>
      </c>
      <c r="F95">
        <v>17</v>
      </c>
      <c r="G95">
        <v>41</v>
      </c>
      <c r="H95">
        <v>1</v>
      </c>
      <c r="I95">
        <v>840</v>
      </c>
      <c r="J95">
        <v>2079</v>
      </c>
      <c r="K95">
        <v>1</v>
      </c>
      <c r="L95" t="b">
        <f>IF(AND(TableData3[[#This Row],[Month]]&gt;=[1]Backend!$C$9,TableData3[[#This Row],[Month]]&lt;=[1]Backend!$D$9),TRUE,FALSE)</f>
        <v>0</v>
      </c>
    </row>
    <row r="96" spans="1:12" x14ac:dyDescent="0.25">
      <c r="A96" t="s">
        <v>114</v>
      </c>
      <c r="B96" s="1">
        <v>43925</v>
      </c>
      <c r="C96" t="s">
        <v>22</v>
      </c>
      <c r="D96" s="3" t="s">
        <v>18</v>
      </c>
      <c r="E96">
        <v>2584</v>
      </c>
      <c r="F96">
        <v>22</v>
      </c>
      <c r="G96">
        <v>37</v>
      </c>
      <c r="H96">
        <v>5.7</v>
      </c>
      <c r="I96">
        <v>833</v>
      </c>
      <c r="J96">
        <v>1808</v>
      </c>
      <c r="K96">
        <v>1</v>
      </c>
      <c r="L96" t="b">
        <f>IF(AND(TableData3[[#This Row],[Month]]&gt;=[1]Backend!$C$9,TableData3[[#This Row],[Month]]&lt;=[1]Backend!$D$9),TRUE,FALSE)</f>
        <v>0</v>
      </c>
    </row>
    <row r="97" spans="1:12" x14ac:dyDescent="0.25">
      <c r="A97" t="s">
        <v>115</v>
      </c>
      <c r="B97" s="1">
        <v>43926</v>
      </c>
      <c r="C97" s="3" t="s">
        <v>10</v>
      </c>
      <c r="D97" s="3" t="s">
        <v>11</v>
      </c>
      <c r="E97">
        <v>2763</v>
      </c>
      <c r="F97">
        <v>21</v>
      </c>
      <c r="G97">
        <v>45</v>
      </c>
      <c r="H97">
        <v>4.7</v>
      </c>
      <c r="I97">
        <v>778</v>
      </c>
      <c r="J97">
        <v>1934</v>
      </c>
      <c r="K97">
        <v>1</v>
      </c>
      <c r="L97" t="b">
        <f>IF(AND(TableData3[[#This Row],[Month]]&gt;=[1]Backend!$C$9,TableData3[[#This Row],[Month]]&lt;=[1]Backend!$D$9),TRUE,FALSE)</f>
        <v>0</v>
      </c>
    </row>
    <row r="98" spans="1:12" x14ac:dyDescent="0.25">
      <c r="A98" t="s">
        <v>116</v>
      </c>
      <c r="B98" s="1">
        <v>43927</v>
      </c>
      <c r="C98" s="3" t="s">
        <v>14</v>
      </c>
      <c r="D98" s="3" t="s">
        <v>15</v>
      </c>
      <c r="E98">
        <v>2752</v>
      </c>
      <c r="F98">
        <v>18</v>
      </c>
      <c r="G98">
        <v>40</v>
      </c>
      <c r="H98">
        <v>1.7</v>
      </c>
      <c r="I98">
        <v>841</v>
      </c>
      <c r="J98">
        <v>1926</v>
      </c>
      <c r="K98">
        <v>1</v>
      </c>
      <c r="L98" t="b">
        <f>IF(AND(TableData3[[#This Row],[Month]]&gt;=[1]Backend!$C$9,TableData3[[#This Row],[Month]]&lt;=[1]Backend!$D$9),TRUE,FALSE)</f>
        <v>0</v>
      </c>
    </row>
    <row r="99" spans="1:12" x14ac:dyDescent="0.25">
      <c r="A99" t="s">
        <v>117</v>
      </c>
      <c r="B99" s="1">
        <v>43928</v>
      </c>
      <c r="C99" s="3" t="s">
        <v>17</v>
      </c>
      <c r="D99" s="3" t="s">
        <v>18</v>
      </c>
      <c r="E99">
        <v>3101</v>
      </c>
      <c r="F99">
        <v>29</v>
      </c>
      <c r="G99">
        <v>62</v>
      </c>
      <c r="H99">
        <v>1.7</v>
      </c>
      <c r="I99">
        <v>895</v>
      </c>
      <c r="J99">
        <v>2170</v>
      </c>
      <c r="K99">
        <v>0</v>
      </c>
      <c r="L99" t="b">
        <f>IF(AND(TableData3[[#This Row],[Month]]&gt;=[1]Backend!$C$9,TableData3[[#This Row],[Month]]&lt;=[1]Backend!$D$9),TRUE,FALSE)</f>
        <v>0</v>
      </c>
    </row>
    <row r="100" spans="1:12" x14ac:dyDescent="0.25">
      <c r="A100" t="s">
        <v>118</v>
      </c>
      <c r="B100" s="1">
        <v>43929</v>
      </c>
      <c r="C100" t="s">
        <v>20</v>
      </c>
      <c r="D100" s="3" t="s">
        <v>15</v>
      </c>
      <c r="E100">
        <v>3472</v>
      </c>
      <c r="F100">
        <v>44</v>
      </c>
      <c r="G100">
        <v>100</v>
      </c>
      <c r="H100">
        <v>1.3</v>
      </c>
      <c r="I100">
        <v>905</v>
      </c>
      <c r="J100">
        <v>2430</v>
      </c>
      <c r="K100">
        <v>1</v>
      </c>
      <c r="L100" t="b">
        <f>IF(AND(TableData3[[#This Row],[Month]]&gt;=[1]Backend!$C$9,TableData3[[#This Row],[Month]]&lt;=[1]Backend!$D$9),TRUE,FALSE)</f>
        <v>0</v>
      </c>
    </row>
    <row r="101" spans="1:12" x14ac:dyDescent="0.25">
      <c r="A101" t="s">
        <v>119</v>
      </c>
      <c r="B101" s="1">
        <v>43930</v>
      </c>
      <c r="C101" t="s">
        <v>22</v>
      </c>
      <c r="D101" s="3" t="s">
        <v>18</v>
      </c>
      <c r="E101">
        <v>3685</v>
      </c>
      <c r="F101">
        <v>43</v>
      </c>
      <c r="G101">
        <v>82</v>
      </c>
      <c r="H101">
        <v>1.8</v>
      </c>
      <c r="I101">
        <v>935</v>
      </c>
      <c r="J101">
        <v>2579</v>
      </c>
      <c r="K101">
        <v>1</v>
      </c>
      <c r="L101" t="b">
        <f>IF(AND(TableData3[[#This Row],[Month]]&gt;=[1]Backend!$C$9,TableData3[[#This Row],[Month]]&lt;=[1]Backend!$D$9),TRUE,FALSE)</f>
        <v>0</v>
      </c>
    </row>
    <row r="102" spans="1:12" x14ac:dyDescent="0.25">
      <c r="A102" t="s">
        <v>120</v>
      </c>
      <c r="B102" s="1">
        <v>43931</v>
      </c>
      <c r="C102" s="3" t="s">
        <v>10</v>
      </c>
      <c r="D102" s="3" t="s">
        <v>11</v>
      </c>
      <c r="E102">
        <v>3790</v>
      </c>
      <c r="F102">
        <v>62</v>
      </c>
      <c r="G102">
        <v>164</v>
      </c>
      <c r="H102">
        <v>1.2</v>
      </c>
      <c r="I102">
        <v>1124</v>
      </c>
      <c r="J102">
        <v>2653</v>
      </c>
      <c r="K102">
        <v>1</v>
      </c>
      <c r="L102" t="b">
        <f>IF(AND(TableData3[[#This Row],[Month]]&gt;=[1]Backend!$C$9,TableData3[[#This Row],[Month]]&lt;=[1]Backend!$D$9),TRUE,FALSE)</f>
        <v>0</v>
      </c>
    </row>
    <row r="103" spans="1:12" x14ac:dyDescent="0.25">
      <c r="A103" t="s">
        <v>121</v>
      </c>
      <c r="B103" s="1">
        <v>43932</v>
      </c>
      <c r="C103" s="3" t="s">
        <v>14</v>
      </c>
      <c r="D103" s="3" t="s">
        <v>15</v>
      </c>
      <c r="E103">
        <v>3559</v>
      </c>
      <c r="F103">
        <v>49</v>
      </c>
      <c r="G103">
        <v>130</v>
      </c>
      <c r="H103">
        <v>1.3</v>
      </c>
      <c r="I103">
        <v>996</v>
      </c>
      <c r="J103">
        <v>2491</v>
      </c>
      <c r="K103">
        <v>0</v>
      </c>
      <c r="L103" t="b">
        <f>IF(AND(TableData3[[#This Row],[Month]]&gt;=[1]Backend!$C$9,TableData3[[#This Row],[Month]]&lt;=[1]Backend!$D$9),TRUE,FALSE)</f>
        <v>0</v>
      </c>
    </row>
    <row r="104" spans="1:12" x14ac:dyDescent="0.25">
      <c r="A104" t="s">
        <v>122</v>
      </c>
      <c r="B104" s="1">
        <v>43933</v>
      </c>
      <c r="C104" s="3" t="s">
        <v>17</v>
      </c>
      <c r="D104" s="3" t="s">
        <v>18</v>
      </c>
      <c r="E104">
        <v>6009</v>
      </c>
      <c r="F104">
        <v>29</v>
      </c>
      <c r="G104">
        <v>110</v>
      </c>
      <c r="H104">
        <v>1.8</v>
      </c>
      <c r="I104">
        <v>1527</v>
      </c>
      <c r="J104">
        <v>4206</v>
      </c>
      <c r="K104">
        <v>0</v>
      </c>
      <c r="L104" t="b">
        <f>IF(AND(TableData3[[#This Row],[Month]]&gt;=[1]Backend!$C$9,TableData3[[#This Row],[Month]]&lt;=[1]Backend!$D$9),TRUE,FALSE)</f>
        <v>0</v>
      </c>
    </row>
    <row r="105" spans="1:12" x14ac:dyDescent="0.25">
      <c r="A105" t="s">
        <v>123</v>
      </c>
      <c r="B105" s="1">
        <v>43934</v>
      </c>
      <c r="C105" t="s">
        <v>20</v>
      </c>
      <c r="D105" s="3" t="s">
        <v>15</v>
      </c>
      <c r="E105">
        <v>4379</v>
      </c>
      <c r="F105">
        <v>29</v>
      </c>
      <c r="G105">
        <v>72</v>
      </c>
      <c r="H105">
        <v>2.1</v>
      </c>
      <c r="I105">
        <v>820</v>
      </c>
      <c r="J105">
        <v>3065</v>
      </c>
      <c r="K105">
        <v>0</v>
      </c>
      <c r="L105" t="b">
        <f>IF(AND(TableData3[[#This Row],[Month]]&gt;=[1]Backend!$C$9,TableData3[[#This Row],[Month]]&lt;=[1]Backend!$D$9),TRUE,FALSE)</f>
        <v>0</v>
      </c>
    </row>
    <row r="106" spans="1:12" x14ac:dyDescent="0.25">
      <c r="A106" t="s">
        <v>124</v>
      </c>
      <c r="B106" s="1">
        <v>43935</v>
      </c>
      <c r="C106" t="s">
        <v>22</v>
      </c>
      <c r="D106" s="3" t="s">
        <v>18</v>
      </c>
      <c r="E106">
        <v>2520</v>
      </c>
      <c r="F106">
        <v>18</v>
      </c>
      <c r="G106">
        <v>30</v>
      </c>
      <c r="H106">
        <v>1.4</v>
      </c>
      <c r="I106">
        <v>676</v>
      </c>
      <c r="J106">
        <v>1764</v>
      </c>
      <c r="K106">
        <v>1</v>
      </c>
      <c r="L106" t="b">
        <f>IF(AND(TableData3[[#This Row],[Month]]&gt;=[1]Backend!$C$9,TableData3[[#This Row],[Month]]&lt;=[1]Backend!$D$9),TRUE,FALSE)</f>
        <v>0</v>
      </c>
    </row>
    <row r="107" spans="1:12" x14ac:dyDescent="0.25">
      <c r="A107" t="s">
        <v>125</v>
      </c>
      <c r="B107" s="1">
        <v>43936</v>
      </c>
      <c r="C107" s="3" t="s">
        <v>10</v>
      </c>
      <c r="D107" s="3" t="s">
        <v>11</v>
      </c>
      <c r="E107">
        <v>3171</v>
      </c>
      <c r="F107">
        <v>25</v>
      </c>
      <c r="G107">
        <v>45</v>
      </c>
      <c r="H107">
        <v>1.4</v>
      </c>
      <c r="I107">
        <v>862</v>
      </c>
      <c r="J107">
        <v>2219</v>
      </c>
      <c r="K107">
        <v>1</v>
      </c>
      <c r="L107" t="b">
        <f>IF(AND(TableData3[[#This Row],[Month]]&gt;=[1]Backend!$C$9,TableData3[[#This Row],[Month]]&lt;=[1]Backend!$D$9),TRUE,FALSE)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AFE2-D7A2-4158-84D4-15E74BE5517A}">
  <dimension ref="A1"/>
  <sheetViews>
    <sheetView showGridLines="0" tabSelected="1" workbookViewId="0">
      <selection activeCell="Q32" sqref="Q32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croll Bar 1">
              <controlPr defaultSize="0" autoPict="0">
                <anchor moveWithCells="1">
                  <from>
                    <xdr:col>0</xdr:col>
                    <xdr:colOff>276225</xdr:colOff>
                    <xdr:row>5</xdr:row>
                    <xdr:rowOff>104775</xdr:rowOff>
                  </from>
                  <to>
                    <xdr:col>1</xdr:col>
                    <xdr:colOff>590550</xdr:colOff>
                    <xdr:row>6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7648-63FE-4DDC-B27F-1A45A2EC0F03}">
  <dimension ref="A1:K36"/>
  <sheetViews>
    <sheetView workbookViewId="0">
      <selection activeCell="F4" sqref="F4"/>
    </sheetView>
  </sheetViews>
  <sheetFormatPr defaultRowHeight="15" x14ac:dyDescent="0.25"/>
  <cols>
    <col min="1" max="1" width="16" bestFit="1" customWidth="1"/>
    <col min="2" max="2" width="43" bestFit="1" customWidth="1"/>
    <col min="3" max="3" width="12.85546875" bestFit="1" customWidth="1"/>
    <col min="4" max="4" width="9.7109375" bestFit="1" customWidth="1"/>
    <col min="5" max="5" width="12.42578125" bestFit="1" customWidth="1"/>
    <col min="6" max="6" width="21.5703125" bestFit="1" customWidth="1"/>
    <col min="8" max="8" width="72.140625" bestFit="1" customWidth="1"/>
  </cols>
  <sheetData>
    <row r="1" spans="1:11" x14ac:dyDescent="0.25">
      <c r="A1" s="5" t="s">
        <v>1</v>
      </c>
      <c r="B1" s="5">
        <v>2</v>
      </c>
      <c r="C1" s="5" t="s">
        <v>130</v>
      </c>
      <c r="D1" s="5" t="s">
        <v>131</v>
      </c>
      <c r="F1" s="5" t="s">
        <v>136</v>
      </c>
      <c r="H1" s="9" t="s">
        <v>137</v>
      </c>
      <c r="I1" s="5" t="s">
        <v>138</v>
      </c>
    </row>
    <row r="2" spans="1:11" x14ac:dyDescent="0.25">
      <c r="A2" s="4" t="s">
        <v>132</v>
      </c>
      <c r="B2" s="4">
        <v>1</v>
      </c>
      <c r="C2" s="6">
        <v>43831</v>
      </c>
      <c r="D2" s="6">
        <f>EOMONTH(C2,0)</f>
        <v>43861</v>
      </c>
      <c r="F2" s="16"/>
      <c r="H2" s="4" t="s">
        <v>126</v>
      </c>
      <c r="I2" s="4">
        <f>COUNTIF(DataTable[Months Filter],TRUE)</f>
        <v>203</v>
      </c>
      <c r="K2" s="4"/>
    </row>
    <row r="3" spans="1:11" x14ac:dyDescent="0.25">
      <c r="A3" s="4" t="s">
        <v>133</v>
      </c>
      <c r="B3" s="4">
        <v>2</v>
      </c>
      <c r="C3" s="6">
        <v>43862</v>
      </c>
      <c r="D3" s="6">
        <f t="shared" ref="D3:D5" si="0">EOMONTH(C3,0)</f>
        <v>43890</v>
      </c>
      <c r="H3" s="4" t="s">
        <v>139</v>
      </c>
      <c r="I3" s="4">
        <f>SUMPRODUCT((DataTable[Months Filter]=TRUE)*(DataTable[Calls Answered(Y/N)]="Y"))</f>
        <v>147</v>
      </c>
    </row>
    <row r="4" spans="1:11" x14ac:dyDescent="0.25">
      <c r="A4" s="4" t="s">
        <v>134</v>
      </c>
      <c r="B4" s="4">
        <v>3</v>
      </c>
      <c r="C4" s="6">
        <v>43891</v>
      </c>
      <c r="D4" s="6">
        <f t="shared" si="0"/>
        <v>43921</v>
      </c>
      <c r="H4" s="4" t="s">
        <v>140</v>
      </c>
      <c r="I4" s="12">
        <f>SUMPRODUCT((DataTable[Months Filter]=TRUE)*(DataTable[Average Speed of Answer in Secs]))/I2</f>
        <v>16.073891625615765</v>
      </c>
    </row>
    <row r="5" spans="1:11" x14ac:dyDescent="0.25">
      <c r="A5" s="4" t="s">
        <v>135</v>
      </c>
      <c r="B5" s="4">
        <v>4</v>
      </c>
      <c r="C5" s="6">
        <v>43922</v>
      </c>
      <c r="D5" s="6">
        <f t="shared" si="0"/>
        <v>43951</v>
      </c>
      <c r="H5" s="4" t="s">
        <v>127</v>
      </c>
      <c r="I5" s="4">
        <f>SUMPRODUCT((DataTable[Months Filter]=TRUE)*(DataTable[Calls Answered(Y/N)]="N"))</f>
        <v>56</v>
      </c>
    </row>
    <row r="6" spans="1:11" x14ac:dyDescent="0.25">
      <c r="H6" s="4" t="s">
        <v>141</v>
      </c>
      <c r="I6" s="13">
        <f>I5/I2</f>
        <v>0.27586206896551724</v>
      </c>
    </row>
    <row r="7" spans="1:11" x14ac:dyDescent="0.25">
      <c r="H7" s="4" t="s">
        <v>142</v>
      </c>
      <c r="I7" s="14">
        <f>SUMPRODUCT((DataTable[Months Filter]=TRUE)*(DataTable[In-person visits]))</f>
        <v>3089</v>
      </c>
    </row>
    <row r="8" spans="1:11" x14ac:dyDescent="0.25">
      <c r="H8" s="4" t="s">
        <v>143</v>
      </c>
      <c r="I8" s="4">
        <f>SUMPRODUCT((DataTable[Months Filter]=TRUE)*(DataTable[Satisfaction status]=1))</f>
        <v>126</v>
      </c>
    </row>
    <row r="9" spans="1:11" x14ac:dyDescent="0.25">
      <c r="A9" s="5" t="s">
        <v>145</v>
      </c>
      <c r="B9" s="5" t="s">
        <v>146</v>
      </c>
      <c r="C9" s="5" t="s">
        <v>130</v>
      </c>
      <c r="D9" s="5" t="s">
        <v>131</v>
      </c>
      <c r="H9" s="4" t="s">
        <v>144</v>
      </c>
      <c r="I9" s="4">
        <f>SUMPRODUCT((DataTable[Months Filter]=TRUE)*(DataTable[Satisfaction status]=0))</f>
        <v>77</v>
      </c>
    </row>
    <row r="10" spans="1:11" x14ac:dyDescent="0.25">
      <c r="A10" s="4" t="str">
        <f>INDEX(A2:A5,MATCH(B1,B2:B5,0))</f>
        <v>February</v>
      </c>
      <c r="B10" s="7"/>
      <c r="C10" s="6">
        <f>INDEX(C2:D5,MATCH(B1,B2:B5,0),MATCH(C9,C1:D1,0))</f>
        <v>43862</v>
      </c>
      <c r="D10" s="6">
        <f>INDEX(C2:D5,MATCH(B1,B2:B5,0),MATCH(D9,C1:D1,0))</f>
        <v>43890</v>
      </c>
    </row>
    <row r="11" spans="1:11" x14ac:dyDescent="0.25">
      <c r="A11" s="4" t="str">
        <f>UPPER(A10) &amp;" Selected"</f>
        <v>FEBRUARY Selected</v>
      </c>
    </row>
    <row r="13" spans="1:11" x14ac:dyDescent="0.25">
      <c r="B13" t="str">
        <f>"Call Abandonent rate in "&amp; UPPER(A10)</f>
        <v>Call Abandonent rate in FEBRUARY</v>
      </c>
      <c r="H13" s="10" t="s">
        <v>147</v>
      </c>
      <c r="I13" s="11"/>
    </row>
    <row r="14" spans="1:11" ht="38.25" customHeight="1" x14ac:dyDescent="0.25">
      <c r="B14" t="str">
        <f>"Avg Speed of Answered Calls in secs for "&amp; UPPER(A10)</f>
        <v>Avg Speed of Answered Calls in secs for FEBRUARY</v>
      </c>
      <c r="H14" s="8" t="str">
        <f>"Percentage Change of Satisfied   and Unsatisfied Calls for the month of "&amp; UPPER(A10)</f>
        <v>Percentage Change of Satisfied   and Unsatisfied Calls for the month of FEBRUARY</v>
      </c>
      <c r="I14" s="13">
        <f>(I8-I9)/I8</f>
        <v>0.3888888888888889</v>
      </c>
    </row>
    <row r="15" spans="1:11" x14ac:dyDescent="0.25">
      <c r="B15" t="str">
        <f>"Call Statistics Per department for "&amp; UPPER(A10)</f>
        <v>Call Statistics Per department for FEBRUARY</v>
      </c>
      <c r="H15" s="4" t="s">
        <v>148</v>
      </c>
      <c r="I15" s="13">
        <v>0.01</v>
      </c>
    </row>
    <row r="16" spans="1:11" x14ac:dyDescent="0.25">
      <c r="B16" t="str">
        <f>"In-person visit in "&amp; UPPER(A10)</f>
        <v>In-person visit in FEBRUARY</v>
      </c>
      <c r="H16" s="4" t="s">
        <v>149</v>
      </c>
      <c r="I16" s="13">
        <f>200%-SUM(I14:I15)</f>
        <v>1.6011111111111112</v>
      </c>
    </row>
    <row r="18" spans="1:6" x14ac:dyDescent="0.25">
      <c r="A18" s="5" t="s">
        <v>150</v>
      </c>
      <c r="B18" s="5" t="s">
        <v>151</v>
      </c>
      <c r="C18" s="5" t="s">
        <v>152</v>
      </c>
      <c r="D18" s="5" t="s">
        <v>153</v>
      </c>
      <c r="E18" s="5" t="s">
        <v>144</v>
      </c>
    </row>
    <row r="19" spans="1:6" x14ac:dyDescent="0.25">
      <c r="A19" s="4" t="s">
        <v>11</v>
      </c>
      <c r="B19" s="4">
        <f>SUMPRODUCT((DataTable[Months Filter]=TRUE)*(DataTable[Department]=A19)*(DataTable[Calls Answered(Y/N)]="Y"))</f>
        <v>28</v>
      </c>
      <c r="C19" s="4">
        <f>SUMPRODUCT((DataTable[Months Filter]=TRUE)*(DataTable[Department]=A19)*(DataTable[Calls Answered(Y/N)]="N"))</f>
        <v>7</v>
      </c>
      <c r="D19" s="4">
        <f>SUMPRODUCT((DataTable[Months Filter]=TRUE)*(DataTable[Department]=A19)*(DataTable[Satisfaction status]=1))</f>
        <v>21</v>
      </c>
      <c r="E19" s="4">
        <f>SUMPRODUCT((DataTable[Months Filter]=TRUE)*(DataTable[Department]=A19)*(DataTable[Satisfaction status]=0))</f>
        <v>14</v>
      </c>
    </row>
    <row r="20" spans="1:6" x14ac:dyDescent="0.25">
      <c r="A20" s="4" t="s">
        <v>15</v>
      </c>
      <c r="B20" s="4">
        <f>SUMPRODUCT((DataTable[Months Filter]=TRUE)*(DataTable[Department]=A20)*(DataTable[Calls Answered(Y/N)]="Y"))</f>
        <v>63</v>
      </c>
      <c r="C20" s="4">
        <f>SUMPRODUCT((DataTable[Months Filter]=TRUE)*(DataTable[Department]=A20)*(DataTable[Calls Answered(Y/N)]="N"))</f>
        <v>21</v>
      </c>
      <c r="D20" s="4">
        <f>SUMPRODUCT((DataTable[Months Filter]=TRUE)*(DataTable[Department]=A20)*(DataTable[Satisfaction status]=1))</f>
        <v>63</v>
      </c>
      <c r="E20" s="4">
        <f>SUMPRODUCT((DataTable[Months Filter]=TRUE)*(DataTable[Department]=A20)*(DataTable[Satisfaction status]=0))</f>
        <v>21</v>
      </c>
    </row>
    <row r="21" spans="1:6" x14ac:dyDescent="0.25">
      <c r="A21" s="4" t="s">
        <v>18</v>
      </c>
      <c r="B21" s="4">
        <f>SUMPRODUCT((DataTable[Months Filter]=TRUE)*(DataTable[Department]=A21)*(DataTable[Calls Answered(Y/N)]="Y"))</f>
        <v>56</v>
      </c>
      <c r="C21" s="4">
        <f>SUMPRODUCT((DataTable[Months Filter]=TRUE)*(DataTable[Department]=A21)*(DataTable[Calls Answered(Y/N)]="N"))</f>
        <v>28</v>
      </c>
      <c r="D21" s="4">
        <f>SUMPRODUCT((DataTable[Months Filter]=TRUE)*(DataTable[Department]=A21)*(DataTable[Satisfaction status]=1))</f>
        <v>42</v>
      </c>
      <c r="E21" s="4">
        <f>SUMPRODUCT((DataTable[Months Filter]=TRUE)*(DataTable[Department]=A21)*(DataTable[Satisfaction status]=0))</f>
        <v>42</v>
      </c>
    </row>
    <row r="24" spans="1:6" x14ac:dyDescent="0.25">
      <c r="A24" s="5" t="s">
        <v>2</v>
      </c>
      <c r="B24" s="5" t="s">
        <v>155</v>
      </c>
      <c r="C24" s="5" t="s">
        <v>152</v>
      </c>
      <c r="D24" s="5" t="s">
        <v>153</v>
      </c>
      <c r="E24" s="5" t="s">
        <v>144</v>
      </c>
      <c r="F24" s="5" t="s">
        <v>156</v>
      </c>
    </row>
    <row r="25" spans="1:6" x14ac:dyDescent="0.25">
      <c r="A25" s="4" t="s">
        <v>10</v>
      </c>
      <c r="B25" s="4">
        <f>SUMPRODUCT((DataTable[Months Filter]=TRUE)*(DataTable[Agents]=A25)*(DataTable[Calls Answered(Y/N)]="Y"))</f>
        <v>28</v>
      </c>
      <c r="C25" s="4">
        <f>SUMPRODUCT((DataTable[Months Filter]=TRUE)*(DataTable[Agents]=A25)*(DataTable[Calls Answered(Y/N)]="N"))</f>
        <v>7</v>
      </c>
      <c r="D25" s="4">
        <f>SUMPRODUCT((DataTable[Months Filter]=TRUE)*(DataTable[Agents]=A25)*(DataTable[Satisfaction status]=1))</f>
        <v>21</v>
      </c>
      <c r="E25" s="4">
        <f>SUMPRODUCT((DataTable[Months Filter]=TRUE)*(DataTable[Agents]=A25)*(DataTable[Satisfaction status]=0))</f>
        <v>14</v>
      </c>
      <c r="F25" s="4">
        <f>D25+ROWS($D$25:D25)/100000</f>
        <v>21.00001</v>
      </c>
    </row>
    <row r="26" spans="1:6" x14ac:dyDescent="0.25">
      <c r="A26" s="4" t="s">
        <v>157</v>
      </c>
      <c r="B26" s="4">
        <f>SUMPRODUCT((DataTable[Months Filter]=TRUE)*(DataTable[Agents]=A26)*(DataTable[Calls Answered(Y/N)]="Y"))</f>
        <v>35</v>
      </c>
      <c r="C26" s="4">
        <f>SUMPRODUCT((DataTable[Months Filter]=TRUE)*(DataTable[Agents]=A26)*(DataTable[Calls Answered(Y/N)]="N"))</f>
        <v>7</v>
      </c>
      <c r="D26" s="4">
        <f>SUMPRODUCT((DataTable[Months Filter]=TRUE)*(DataTable[Agents]=A26)*(DataTable[Satisfaction status]=1))</f>
        <v>35</v>
      </c>
      <c r="E26" s="4">
        <f>SUMPRODUCT((DataTable[Months Filter]=TRUE)*(DataTable[Agents]=A26)*(DataTable[Satisfaction status]=0))</f>
        <v>7</v>
      </c>
      <c r="F26" s="4">
        <f>D26+ROWS($D$25:D26)/100000</f>
        <v>35.000019999999999</v>
      </c>
    </row>
    <row r="27" spans="1:6" x14ac:dyDescent="0.25">
      <c r="A27" s="4" t="s">
        <v>17</v>
      </c>
      <c r="B27" s="4">
        <f>SUMPRODUCT((DataTable[Months Filter]=TRUE)*(DataTable[Agents]=A27)*(DataTable[Calls Answered(Y/N)]="Y"))</f>
        <v>21</v>
      </c>
      <c r="C27" s="4">
        <f>SUMPRODUCT((DataTable[Months Filter]=TRUE)*(DataTable[Agents]=A27)*(DataTable[Calls Answered(Y/N)]="N"))</f>
        <v>21</v>
      </c>
      <c r="D27" s="4">
        <f>SUMPRODUCT((DataTable[Months Filter]=TRUE)*(DataTable[Agents]=A27)*(DataTable[Satisfaction status]=1))</f>
        <v>14</v>
      </c>
      <c r="E27" s="4">
        <f>SUMPRODUCT((DataTable[Months Filter]=TRUE)*(DataTable[Agents]=A27)*(DataTable[Satisfaction status]=0))</f>
        <v>28</v>
      </c>
      <c r="F27" s="4">
        <f>D27+ROWS($D$25:D27)/100000</f>
        <v>14.000030000000001</v>
      </c>
    </row>
    <row r="28" spans="1:6" x14ac:dyDescent="0.25">
      <c r="A28" s="4" t="s">
        <v>20</v>
      </c>
      <c r="B28" s="4">
        <f>SUMPRODUCT((DataTable[Months Filter]=TRUE)*(DataTable[Agents]=A28)*(DataTable[Calls Answered(Y/N)]="Y"))</f>
        <v>28</v>
      </c>
      <c r="C28" s="4">
        <f>SUMPRODUCT((DataTable[Months Filter]=TRUE)*(DataTable[Agents]=A28)*(DataTable[Calls Answered(Y/N)]="N"))</f>
        <v>14</v>
      </c>
      <c r="D28" s="4">
        <f>SUMPRODUCT((DataTable[Months Filter]=TRUE)*(DataTable[Agents]=A28)*(DataTable[Satisfaction status]=1))</f>
        <v>28</v>
      </c>
      <c r="E28" s="4">
        <f>SUMPRODUCT((DataTable[Months Filter]=TRUE)*(DataTable[Agents]=A28)*(DataTable[Satisfaction status]=0))</f>
        <v>14</v>
      </c>
      <c r="F28" s="4">
        <f>D28+ROWS($D$25:D28)/100000</f>
        <v>28.000039999999998</v>
      </c>
    </row>
    <row r="29" spans="1:6" x14ac:dyDescent="0.25">
      <c r="A29" s="4" t="s">
        <v>22</v>
      </c>
      <c r="B29" s="4">
        <f>SUMPRODUCT((DataTable[Months Filter]=TRUE)*(DataTable[Agents]=A29)*(DataTable[Calls Answered(Y/N)]="Y"))</f>
        <v>35</v>
      </c>
      <c r="C29" s="4">
        <f>SUMPRODUCT((DataTable[Months Filter]=TRUE)*(DataTable[Agents]=A29)*(DataTable[Calls Answered(Y/N)]="N"))</f>
        <v>7</v>
      </c>
      <c r="D29" s="4">
        <f>SUMPRODUCT((DataTable[Months Filter]=TRUE)*(DataTable[Agents]=A29)*(DataTable[Satisfaction status]=1))</f>
        <v>28</v>
      </c>
      <c r="E29" s="4">
        <f>SUMPRODUCT((DataTable[Months Filter]=TRUE)*(DataTable[Agents]=A29)*(DataTable[Satisfaction status]=0))</f>
        <v>14</v>
      </c>
      <c r="F29" s="4">
        <f>D29+ROWS($D$25:D29)/100000</f>
        <v>28.000050000000002</v>
      </c>
    </row>
    <row r="31" spans="1:6" x14ac:dyDescent="0.25">
      <c r="B31" t="str">
        <f>"Inbound calls Attended by agents for "&amp; UPPER(A10)</f>
        <v>Inbound calls Attended by agents for FEBRUARY</v>
      </c>
    </row>
    <row r="32" spans="1:6" x14ac:dyDescent="0.25">
      <c r="A32" t="str">
        <f>" Top 3 agents with highest call satisfaction in "&amp; UPPER(A10)</f>
        <v xml:space="preserve"> Top 3 agents with highest call satisfaction in FEBRUARY</v>
      </c>
    </row>
    <row r="33" spans="1:4" x14ac:dyDescent="0.25">
      <c r="A33" s="5" t="s">
        <v>158</v>
      </c>
      <c r="B33" s="5" t="s">
        <v>156</v>
      </c>
      <c r="C33" s="5" t="s">
        <v>2</v>
      </c>
      <c r="D33" s="5" t="s">
        <v>153</v>
      </c>
    </row>
    <row r="34" spans="1:4" x14ac:dyDescent="0.25">
      <c r="A34" s="4">
        <v>1</v>
      </c>
      <c r="B34" s="4">
        <f>LARGE($F$25:$F$29,A34)</f>
        <v>35.000019999999999</v>
      </c>
      <c r="C34" s="4" t="str">
        <f>INDEX($A$24:$F$29,MATCH(B34,$F$24:$F$29,0),MATCH($C$33,$A$24:$F$24,0))</f>
        <v>will Fresh</v>
      </c>
      <c r="D34" s="4">
        <f>INDEX($A$24:$F$29,MATCH(B34,$F$24:$F$29,0),MATCH($D$33,$A$24:$F$24,0))</f>
        <v>35</v>
      </c>
    </row>
    <row r="35" spans="1:4" x14ac:dyDescent="0.25">
      <c r="A35" s="4">
        <v>2</v>
      </c>
      <c r="B35" s="4">
        <f t="shared" ref="B35:B36" si="1">LARGE($F$25:$F$29,A35)</f>
        <v>28.000050000000002</v>
      </c>
      <c r="C35" s="4" t="str">
        <f t="shared" ref="C35:C36" si="2">INDEX($A$24:$F$29,MATCH(B35,$F$24:$F$29,0),MATCH($C$33,$A$24:$F$24,0))</f>
        <v>Freda Grek</v>
      </c>
      <c r="D35" s="4">
        <f t="shared" ref="D35:D36" si="3">INDEX($A$24:$F$29,MATCH(B35,$F$24:$F$29,0),MATCH($D$33,$A$24:$F$24,0))</f>
        <v>28</v>
      </c>
    </row>
    <row r="36" spans="1:4" x14ac:dyDescent="0.25">
      <c r="A36" s="4">
        <v>3</v>
      </c>
      <c r="B36" s="4">
        <f t="shared" si="1"/>
        <v>28.000039999999998</v>
      </c>
      <c r="C36" s="4" t="str">
        <f t="shared" si="2"/>
        <v>Mumin Yusha</v>
      </c>
      <c r="D36" s="4">
        <f t="shared" si="3"/>
        <v>28</v>
      </c>
    </row>
  </sheetData>
  <mergeCells count="1">
    <mergeCell ref="H13:I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Set1 </vt:lpstr>
      <vt:lpstr>Data Set 2</vt:lpstr>
      <vt:lpstr>DashBoard</vt:lpstr>
      <vt:lpstr>Analysis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ADORABELLA</dc:creator>
  <cp:lastModifiedBy>ADORABELLA</cp:lastModifiedBy>
  <dcterms:created xsi:type="dcterms:W3CDTF">2022-03-21T13:26:51Z</dcterms:created>
  <dcterms:modified xsi:type="dcterms:W3CDTF">2022-03-22T20:19:59Z</dcterms:modified>
</cp:coreProperties>
</file>