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Energia - Consumos" sheetId="5" r:id="rId1"/>
  </sheets>
  <calcPr calcId="144525"/>
</workbook>
</file>

<file path=xl/sharedStrings.xml><?xml version="1.0" encoding="utf-8"?>
<sst xmlns="http://schemas.openxmlformats.org/spreadsheetml/2006/main" count="136" uniqueCount="40">
  <si>
    <t>Ano 2018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</si>
  <si>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</si>
  <si>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</si>
  <si>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</si>
  <si>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</si>
  <si>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</si>
  <si>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</si>
  <si>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</si>
  <si>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</si>
  <si>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</si>
  <si>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</si>
  <si>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</si>
  <si>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</si>
  <si>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</si>
  <si>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0041630-4</t>
  </si>
  <si>
    <t>Campus Paricarana</t>
  </si>
  <si>
    <t>0096486-7</t>
  </si>
  <si>
    <t>Campus Murupú – Escola Agro técnica – EAGRO</t>
  </si>
  <si>
    <t>0121312-1</t>
  </si>
  <si>
    <t>Guarita do Campus Murupú (EAGRO)</t>
  </si>
  <si>
    <t>0105912-2</t>
  </si>
  <si>
    <t xml:space="preserve">Prédio da União Operária </t>
  </si>
  <si>
    <t>0041438-7</t>
  </si>
  <si>
    <t>Casa do Estudante Indígena</t>
  </si>
  <si>
    <t>0121311-3</t>
  </si>
  <si>
    <t>Guarita do Centro de Ciências Agrarias-CCA</t>
  </si>
  <si>
    <t>0041634-7</t>
  </si>
  <si>
    <t>Campus Centro de Ciências Agrárias – CCA, (Cauamé)</t>
  </si>
  <si>
    <t>0111751-3</t>
  </si>
  <si>
    <t>Prédio da Cooperativa, do projeto EDU3S Petrobras</t>
  </si>
  <si>
    <t>0041519-7</t>
  </si>
  <si>
    <t>Prédio do Núcleo de Rádio e TV Universitária</t>
  </si>
  <si>
    <t>Média de consumo das faturas  (kWh)</t>
  </si>
  <si>
    <t>Ano 2019</t>
  </si>
  <si>
    <t>Média 2018-2019  (kWh)</t>
  </si>
  <si>
    <t>Ano 2020</t>
  </si>
  <si>
    <t>Média 2019-2020  (kWh)</t>
  </si>
  <si>
    <t>Ano 2021</t>
  </si>
  <si>
    <t>Média de consumo das faturas (kWh)</t>
  </si>
  <si>
    <t>Redução de Consumo  (kWh)</t>
  </si>
</sst>
</file>

<file path=xl/styles.xml><?xml version="1.0" encoding="utf-8"?>
<styleSheet xmlns="http://schemas.openxmlformats.org/spreadsheetml/2006/main">
  <numFmts count="7">
    <numFmt numFmtId="176" formatCode="&quot;R$&quot;\ #,##0.00"/>
    <numFmt numFmtId="177" formatCode="_-&quot;R$&quot;\ * #,##0_-;\-&quot;R$&quot;\ * #,##0_-;_-&quot;R$&quot;\ * &quot;-&quot;_-;_-@_-"/>
    <numFmt numFmtId="178" formatCode="_-&quot;R$&quot;* #,##0.00_-;\-&quot;R$&quot;* #,##0.00_-;_-&quot;R$&quot;* &quot;-&quot;??_-;_-@_-"/>
    <numFmt numFmtId="179" formatCode="_-&quot;R$&quot;\ * #,##0.00_-;\-&quot;R$&quot;\ * #,##0.00_-;_-&quot;R$&quot;\ * &quot;-&quot;??_-;_-@_-"/>
    <numFmt numFmtId="180" formatCode="_-* #,##0.00_-;\-* #,##0.00_-;_-* &quot;-&quot;??_-;_-@_-"/>
    <numFmt numFmtId="181" formatCode="_-* #,##0_-;\-* #,##0_-;_-* &quot;-&quot;_-;_-@_-"/>
    <numFmt numFmtId="182" formatCode="_(* #,##0.00_);_(* \(#,##0.00\);_(* \-??_);_(@_)"/>
  </numFmts>
  <fonts count="56"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sz val="10"/>
      <color rgb="FF00000A"/>
      <name val="Times New Roman"/>
      <charset val="134"/>
    </font>
    <font>
      <sz val="10"/>
      <color rgb="FFFF0000"/>
      <name val="Times New Roman"/>
      <charset val="134"/>
    </font>
    <font>
      <sz val="11"/>
      <color indexed="8"/>
      <name val="Calibri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indexed="63"/>
      <name val="Calibri"/>
      <charset val="134"/>
    </font>
    <font>
      <sz val="11"/>
      <color indexed="9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indexed="10"/>
      <name val="Calibri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indexed="62"/>
      <name val="Calibri"/>
      <charset val="134"/>
    </font>
    <font>
      <b/>
      <sz val="11"/>
      <color indexed="52"/>
      <name val="Calibri"/>
      <charset val="134"/>
    </font>
    <font>
      <sz val="11"/>
      <color rgb="FF000000"/>
      <name val="Calibri"/>
      <charset val="204"/>
    </font>
    <font>
      <u/>
      <sz val="11"/>
      <color rgb="FF0000FF"/>
      <name val="Calibri"/>
      <charset val="0"/>
      <scheme val="minor"/>
    </font>
    <font>
      <b/>
      <sz val="11"/>
      <color indexed="9"/>
      <name val="Calibri"/>
      <charset val="134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2"/>
      <color rgb="FF000000"/>
      <name val="Verdana"/>
      <charset val="134"/>
    </font>
    <font>
      <b/>
      <sz val="15"/>
      <color theme="3"/>
      <name val="Calibri"/>
      <charset val="134"/>
      <scheme val="minor"/>
    </font>
    <font>
      <b/>
      <sz val="15"/>
      <color indexed="62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indexed="56"/>
      <name val="Calibri"/>
      <charset val="134"/>
    </font>
    <font>
      <b/>
      <sz val="15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10"/>
      <name val="Calibri"/>
      <charset val="134"/>
    </font>
    <font>
      <sz val="11"/>
      <color indexed="20"/>
      <name val="Calibri"/>
      <charset val="134"/>
    </font>
    <font>
      <sz val="11"/>
      <color indexed="17"/>
      <name val="Calibri"/>
      <charset val="134"/>
    </font>
    <font>
      <i/>
      <sz val="11"/>
      <color indexed="23"/>
      <name val="Calibri"/>
      <charset val="134"/>
    </font>
    <font>
      <b/>
      <sz val="11"/>
      <color indexed="56"/>
      <name val="Calibri"/>
      <charset val="134"/>
    </font>
    <font>
      <b/>
      <sz val="18"/>
      <color indexed="62"/>
      <name val="Cambria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2"/>
      <color theme="1"/>
      <name val="Arial"/>
      <charset val="134"/>
    </font>
    <font>
      <sz val="11"/>
      <color indexed="19"/>
      <name val="Calibri"/>
      <charset val="134"/>
    </font>
    <font>
      <b/>
      <sz val="18"/>
      <color indexed="56"/>
      <name val="Cambria"/>
      <charset val="134"/>
    </font>
    <font>
      <b/>
      <sz val="13"/>
      <color indexed="62"/>
      <name val="Calibri"/>
      <charset val="134"/>
    </font>
    <font>
      <b/>
      <sz val="11"/>
      <color indexed="8"/>
      <name val="Calibri"/>
      <charset val="134"/>
    </font>
  </fonts>
  <fills count="60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5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80">
    <xf numFmtId="0" fontId="0" fillId="0" borderId="0"/>
    <xf numFmtId="0" fontId="7" fillId="4" borderId="0" applyNumberFormat="0" applyBorder="0" applyAlignment="0" applyProtection="0"/>
    <xf numFmtId="180" fontId="8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/>
    <xf numFmtId="181" fontId="8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/>
    <xf numFmtId="9" fontId="0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17" fillId="0" borderId="39" applyNumberFormat="0" applyFill="0" applyAlignment="0" applyProtection="0">
      <alignment vertical="center"/>
    </xf>
    <xf numFmtId="0" fontId="18" fillId="13" borderId="40" applyNumberFormat="0" applyAlignment="0" applyProtection="0"/>
    <xf numFmtId="0" fontId="19" fillId="19" borderId="41" applyNumberFormat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0" borderId="0"/>
    <xf numFmtId="0" fontId="10" fillId="23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9" fillId="27" borderId="42" applyNumberFormat="0" applyFont="0" applyAlignment="0" applyProtection="0"/>
    <xf numFmtId="0" fontId="24" fillId="0" borderId="0" applyNumberFormat="0" applyFill="0" applyBorder="0" applyAlignment="0" applyProtection="0">
      <alignment vertical="center"/>
    </xf>
    <xf numFmtId="0" fontId="8" fillId="28" borderId="4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/>
    <xf numFmtId="0" fontId="25" fillId="30" borderId="44" applyNumberFormat="0" applyAlignment="0" applyProtection="0"/>
    <xf numFmtId="0" fontId="10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178" fontId="13" fillId="0" borderId="0" applyFont="0" applyFill="0" applyBorder="0" applyAlignment="0" applyProtection="0"/>
    <xf numFmtId="0" fontId="7" fillId="4" borderId="0" applyNumberFormat="0" applyBorder="0" applyAlignment="0" applyProtection="0"/>
    <xf numFmtId="179" fontId="7" fillId="0" borderId="0" applyFont="0" applyFill="0" applyBorder="0" applyAlignment="0" applyProtection="0"/>
    <xf numFmtId="0" fontId="31" fillId="0" borderId="47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6" fillId="0" borderId="4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8" fillId="32" borderId="46" applyNumberFormat="0" applyAlignment="0" applyProtection="0">
      <alignment vertical="center"/>
    </xf>
    <xf numFmtId="0" fontId="35" fillId="38" borderId="49" applyNumberFormat="0" applyAlignment="0" applyProtection="0">
      <alignment vertical="center"/>
    </xf>
    <xf numFmtId="0" fontId="36" fillId="38" borderId="46" applyNumberFormat="0" applyAlignment="0" applyProtection="0">
      <alignment vertical="center"/>
    </xf>
    <xf numFmtId="0" fontId="38" fillId="0" borderId="50" applyNumberFormat="0" applyFill="0" applyAlignment="0" applyProtection="0">
      <alignment vertical="center"/>
    </xf>
    <xf numFmtId="0" fontId="7" fillId="25" borderId="0" applyNumberFormat="0" applyBorder="0" applyAlignment="0" applyProtection="0"/>
    <xf numFmtId="0" fontId="15" fillId="25" borderId="0" applyNumberFormat="0" applyBorder="0" applyAlignment="0" applyProtection="0"/>
    <xf numFmtId="0" fontId="10" fillId="7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34" fillId="37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1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11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/>
    <xf numFmtId="0" fontId="11" fillId="8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/>
    <xf numFmtId="180" fontId="12" fillId="0" borderId="0" applyFont="0" applyFill="0" applyBorder="0" applyAlignment="0" applyProtection="0"/>
    <xf numFmtId="0" fontId="9" fillId="0" borderId="0"/>
    <xf numFmtId="0" fontId="11" fillId="47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/>
    <xf numFmtId="0" fontId="10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/>
    <xf numFmtId="180" fontId="12" fillId="0" borderId="0" applyFont="0" applyFill="0" applyBorder="0" applyAlignment="0" applyProtection="0"/>
    <xf numFmtId="0" fontId="11" fillId="51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7" fillId="5" borderId="0" applyNumberFormat="0" applyBorder="0" applyAlignment="0" applyProtection="0"/>
    <xf numFmtId="0" fontId="7" fillId="16" borderId="0" applyNumberFormat="0" applyBorder="0" applyAlignment="0" applyProtection="0"/>
    <xf numFmtId="9" fontId="9" fillId="0" borderId="0" applyFont="0" applyFill="0" applyBorder="0" applyAlignment="0" applyProtection="0"/>
    <xf numFmtId="0" fontId="7" fillId="27" borderId="0" applyNumberFormat="0" applyBorder="0" applyAlignment="0" applyProtection="0"/>
    <xf numFmtId="0" fontId="7" fillId="16" borderId="0" applyNumberFormat="0" applyBorder="0" applyAlignment="0" applyProtection="0"/>
    <xf numFmtId="0" fontId="7" fillId="50" borderId="0" applyNumberFormat="0" applyBorder="0" applyAlignment="0" applyProtection="0"/>
    <xf numFmtId="0" fontId="7" fillId="49" borderId="0" applyNumberFormat="0" applyBorder="0" applyAlignment="0" applyProtection="0"/>
    <xf numFmtId="0" fontId="7" fillId="53" borderId="0" applyNumberFormat="0" applyBorder="0" applyAlignment="0" applyProtection="0"/>
    <xf numFmtId="0" fontId="7" fillId="25" borderId="0" applyNumberFormat="0" applyBorder="0" applyAlignment="0" applyProtection="0"/>
    <xf numFmtId="0" fontId="7" fillId="16" borderId="0" applyNumberFormat="0" applyBorder="0" applyAlignment="0" applyProtection="0"/>
    <xf numFmtId="0" fontId="7" fillId="54" borderId="0" applyNumberFormat="0" applyBorder="0" applyAlignment="0" applyProtection="0"/>
    <xf numFmtId="0" fontId="7" fillId="44" borderId="0" applyNumberFormat="0" applyBorder="0" applyAlignment="0" applyProtection="0"/>
    <xf numFmtId="0" fontId="42" fillId="5" borderId="40" applyNumberFormat="0" applyAlignment="0" applyProtection="0"/>
    <xf numFmtId="0" fontId="7" fillId="25" borderId="0" applyNumberFormat="0" applyBorder="0" applyAlignment="0" applyProtection="0"/>
    <xf numFmtId="0" fontId="7" fillId="27" borderId="0" applyNumberFormat="0" applyBorder="0" applyAlignment="0" applyProtection="0"/>
    <xf numFmtId="180" fontId="12" fillId="0" borderId="0" applyFont="0" applyFill="0" applyBorder="0" applyAlignment="0" applyProtection="0"/>
    <xf numFmtId="0" fontId="15" fillId="55" borderId="0" applyNumberFormat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15" fillId="16" borderId="0" applyNumberFormat="0" applyBorder="0" applyAlignment="0" applyProtection="0"/>
    <xf numFmtId="0" fontId="15" fillId="50" borderId="0" applyNumberFormat="0" applyBorder="0" applyAlignment="0" applyProtection="0"/>
    <xf numFmtId="0" fontId="15" fillId="20" borderId="0" applyNumberFormat="0" applyBorder="0" applyAlignment="0" applyProtection="0"/>
    <xf numFmtId="0" fontId="15" fillId="14" borderId="0" applyNumberFormat="0" applyBorder="0" applyAlignment="0" applyProtection="0"/>
    <xf numFmtId="0" fontId="15" fillId="46" borderId="0" applyNumberFormat="0" applyBorder="0" applyAlignment="0" applyProtection="0"/>
    <xf numFmtId="0" fontId="15" fillId="56" borderId="0" applyNumberFormat="0" applyBorder="0" applyAlignment="0" applyProtection="0"/>
    <xf numFmtId="0" fontId="15" fillId="14" borderId="0" applyNumberFormat="0" applyBorder="0" applyAlignment="0" applyProtection="0"/>
    <xf numFmtId="0" fontId="15" fillId="53" borderId="0" applyNumberFormat="0" applyBorder="0" applyAlignment="0" applyProtection="0"/>
    <xf numFmtId="179" fontId="7" fillId="0" borderId="0" applyFont="0" applyFill="0" applyBorder="0" applyAlignment="0" applyProtection="0"/>
    <xf numFmtId="0" fontId="15" fillId="44" borderId="0" applyNumberFormat="0" applyBorder="0" applyAlignment="0" applyProtection="0"/>
    <xf numFmtId="0" fontId="15" fillId="25" borderId="0" applyNumberFormat="0" applyBorder="0" applyAlignment="0" applyProtection="0"/>
    <xf numFmtId="0" fontId="15" fillId="16" borderId="0" applyNumberFormat="0" applyBorder="0" applyAlignment="0" applyProtection="0"/>
    <xf numFmtId="0" fontId="15" fillId="33" borderId="0" applyNumberFormat="0" applyBorder="0" applyAlignment="0" applyProtection="0"/>
    <xf numFmtId="180" fontId="12" fillId="0" borderId="0" applyFont="0" applyFill="0" applyBorder="0" applyAlignment="0" applyProtection="0"/>
    <xf numFmtId="0" fontId="15" fillId="42" borderId="0" applyNumberFormat="0" applyBorder="0" applyAlignment="0" applyProtection="0"/>
    <xf numFmtId="0" fontId="15" fillId="57" borderId="0" applyNumberFormat="0" applyBorder="0" applyAlignment="0" applyProtection="0"/>
    <xf numFmtId="0" fontId="15" fillId="20" borderId="0" applyNumberFormat="0" applyBorder="0" applyAlignment="0" applyProtection="0"/>
    <xf numFmtId="0" fontId="15" fillId="46" borderId="0" applyNumberFormat="0" applyBorder="0" applyAlignment="0" applyProtection="0"/>
    <xf numFmtId="0" fontId="15" fillId="14" borderId="0" applyNumberFormat="0" applyBorder="0" applyAlignment="0" applyProtection="0"/>
    <xf numFmtId="0" fontId="44" fillId="44" borderId="0" applyNumberFormat="0" applyBorder="0" applyAlignment="0" applyProtection="0"/>
    <xf numFmtId="0" fontId="45" fillId="25" borderId="0" applyNumberFormat="0" applyBorder="0" applyAlignment="0" applyProtection="0"/>
    <xf numFmtId="0" fontId="22" fillId="24" borderId="40" applyNumberFormat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9" fillId="0" borderId="0"/>
    <xf numFmtId="0" fontId="43" fillId="0" borderId="53" applyNumberFormat="0" applyFill="0" applyAlignment="0" applyProtection="0"/>
    <xf numFmtId="0" fontId="25" fillId="30" borderId="44" applyNumberFormat="0" applyAlignment="0" applyProtection="0"/>
    <xf numFmtId="0" fontId="15" fillId="58" borderId="0" applyNumberFormat="0" applyBorder="0" applyAlignment="0" applyProtection="0"/>
    <xf numFmtId="179" fontId="7" fillId="0" borderId="0" applyFont="0" applyFill="0" applyBorder="0" applyAlignment="0" applyProtection="0"/>
    <xf numFmtId="0" fontId="15" fillId="53" borderId="0" applyNumberFormat="0" applyBorder="0" applyAlignment="0" applyProtection="0"/>
    <xf numFmtId="179" fontId="7" fillId="0" borderId="0" applyFont="0" applyFill="0" applyBorder="0" applyAlignment="0" applyProtection="0"/>
    <xf numFmtId="0" fontId="15" fillId="59" borderId="0" applyNumberFormat="0" applyBorder="0" applyAlignment="0" applyProtection="0"/>
    <xf numFmtId="179" fontId="7" fillId="0" borderId="0" applyFont="0" applyFill="0" applyBorder="0" applyAlignment="0" applyProtection="0"/>
    <xf numFmtId="0" fontId="15" fillId="46" borderId="0" applyNumberFormat="0" applyBorder="0" applyAlignment="0" applyProtection="0"/>
    <xf numFmtId="0" fontId="15" fillId="42" borderId="0" applyNumberFormat="0" applyBorder="0" applyAlignment="0" applyProtection="0"/>
    <xf numFmtId="178" fontId="12" fillId="0" borderId="0" applyFont="0" applyFill="0" applyBorder="0" applyAlignment="0" applyProtection="0"/>
    <xf numFmtId="0" fontId="42" fillId="54" borderId="40" applyNumberFormat="0" applyAlignment="0" applyProtection="0"/>
    <xf numFmtId="182" fontId="9" fillId="0" borderId="0"/>
    <xf numFmtId="0" fontId="9" fillId="0" borderId="0"/>
    <xf numFmtId="180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6" borderId="0" applyNumberFormat="0" applyBorder="0" applyAlignment="0" applyProtection="0"/>
    <xf numFmtId="0" fontId="41" fillId="0" borderId="52" applyNumberFormat="0" applyFill="0" applyAlignment="0" applyProtection="0"/>
    <xf numFmtId="0" fontId="40" fillId="0" borderId="51" applyNumberFormat="0" applyFill="0" applyAlignment="0" applyProtection="0"/>
    <xf numFmtId="0" fontId="47" fillId="0" borderId="54" applyNumberFormat="0" applyFill="0" applyAlignment="0" applyProtection="0"/>
    <xf numFmtId="0" fontId="47" fillId="0" borderId="0" applyNumberFormat="0" applyFill="0" applyBorder="0" applyAlignment="0" applyProtection="0"/>
    <xf numFmtId="0" fontId="44" fillId="49" borderId="0" applyNumberFormat="0" applyBorder="0" applyAlignment="0" applyProtection="0"/>
    <xf numFmtId="0" fontId="49" fillId="0" borderId="55" applyNumberFormat="0" applyFill="0" applyAlignment="0" applyProtection="0"/>
    <xf numFmtId="179" fontId="7" fillId="0" borderId="0" applyFont="0" applyFill="0" applyBorder="0" applyAlignment="0" applyProtection="0"/>
    <xf numFmtId="0" fontId="23" fillId="0" borderId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9" fillId="0" borderId="0"/>
    <xf numFmtId="179" fontId="7" fillId="0" borderId="0" applyFont="0" applyFill="0" applyBorder="0" applyAlignment="0" applyProtection="0"/>
    <xf numFmtId="0" fontId="30" fillId="0" borderId="0"/>
    <xf numFmtId="179" fontId="7" fillId="0" borderId="0" applyFont="0" applyFill="0" applyBorder="0" applyAlignment="0" applyProtection="0"/>
    <xf numFmtId="0" fontId="9" fillId="0" borderId="0"/>
    <xf numFmtId="179" fontId="7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23" fillId="0" borderId="0"/>
    <xf numFmtId="179" fontId="7" fillId="0" borderId="0" applyFont="0" applyFill="0" applyBorder="0" applyAlignment="0" applyProtection="0"/>
    <xf numFmtId="0" fontId="9" fillId="0" borderId="0"/>
    <xf numFmtId="179" fontId="7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9" fillId="0" borderId="0"/>
    <xf numFmtId="179" fontId="7" fillId="0" borderId="0" applyFont="0" applyFill="0" applyBorder="0" applyAlignment="0" applyProtection="0"/>
    <xf numFmtId="0" fontId="9" fillId="27" borderId="42" applyNumberFormat="0" applyFont="0" applyAlignment="0" applyProtection="0"/>
    <xf numFmtId="0" fontId="13" fillId="0" borderId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12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8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52" fillId="54" borderId="0" applyNumberFormat="0" applyBorder="0" applyAlignment="0" applyProtection="0"/>
    <xf numFmtId="0" fontId="50" fillId="54" borderId="0" applyNumberFormat="0" applyBorder="0" applyAlignment="0" applyProtection="0"/>
    <xf numFmtId="0" fontId="12" fillId="0" borderId="0"/>
    <xf numFmtId="0" fontId="9" fillId="0" borderId="0"/>
    <xf numFmtId="180" fontId="1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9" fillId="0" borderId="0"/>
    <xf numFmtId="180" fontId="12" fillId="0" borderId="0" applyFont="0" applyFill="0" applyBorder="0" applyAlignment="0" applyProtection="0"/>
    <xf numFmtId="0" fontId="9" fillId="0" borderId="0"/>
    <xf numFmtId="180" fontId="12" fillId="0" borderId="0" applyFont="0" applyFill="0" applyBorder="0" applyAlignment="0" applyProtection="0"/>
    <xf numFmtId="0" fontId="9" fillId="0" borderId="0"/>
    <xf numFmtId="0" fontId="51" fillId="0" borderId="0"/>
    <xf numFmtId="180" fontId="12" fillId="0" borderId="0" applyFont="0" applyFill="0" applyBorder="0" applyAlignment="0" applyProtection="0"/>
    <xf numFmtId="0" fontId="51" fillId="0" borderId="0"/>
    <xf numFmtId="0" fontId="7" fillId="27" borderId="42" applyNumberFormat="0" applyFont="0" applyAlignment="0" applyProtection="0"/>
    <xf numFmtId="0" fontId="14" fillId="24" borderId="38" applyNumberFormat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4" fillId="13" borderId="38" applyNumberFormat="0" applyAlignment="0" applyProtection="0"/>
    <xf numFmtId="0" fontId="9" fillId="0" borderId="0" applyFill="0" applyBorder="0" applyAlignment="0" applyProtection="0"/>
    <xf numFmtId="0" fontId="4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2" fillId="0" borderId="48" applyNumberFormat="0" applyFill="0" applyAlignment="0" applyProtection="0"/>
    <xf numFmtId="0" fontId="54" fillId="0" borderId="56" applyNumberFormat="0" applyFill="0" applyAlignment="0" applyProtection="0"/>
    <xf numFmtId="0" fontId="21" fillId="0" borderId="57" applyNumberFormat="0" applyFill="0" applyAlignment="0" applyProtection="0"/>
    <xf numFmtId="0" fontId="2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5" fillId="0" borderId="58" applyNumberFormat="0" applyFill="0" applyAlignment="0" applyProtection="0"/>
    <xf numFmtId="180" fontId="12" fillId="0" borderId="0" applyFont="0" applyFill="0" applyBorder="0" applyAlignment="0" applyProtection="0"/>
    <xf numFmtId="182" fontId="9" fillId="0" borderId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3" fontId="3" fillId="0" borderId="11" xfId="0" applyNumberFormat="1" applyFont="1" applyBorder="1" applyAlignment="1">
      <alignment horizontal="center" vertical="center" wrapText="1"/>
    </xf>
    <xf numFmtId="3" fontId="3" fillId="0" borderId="12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3" fontId="3" fillId="0" borderId="15" xfId="0" applyNumberFormat="1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3" fontId="4" fillId="0" borderId="18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/>
    </xf>
    <xf numFmtId="0" fontId="1" fillId="2" borderId="19" xfId="0" applyFont="1" applyFill="1" applyBorder="1" applyAlignment="1">
      <alignment horizontal="center"/>
    </xf>
    <xf numFmtId="3" fontId="1" fillId="2" borderId="20" xfId="0" applyNumberFormat="1" applyFont="1" applyFill="1" applyBorder="1" applyAlignment="1">
      <alignment horizontal="center"/>
    </xf>
    <xf numFmtId="3" fontId="3" fillId="0" borderId="21" xfId="0" applyNumberFormat="1" applyFont="1" applyBorder="1" applyAlignment="1">
      <alignment horizontal="center" vertical="center" wrapText="1"/>
    </xf>
    <xf numFmtId="3" fontId="3" fillId="0" borderId="22" xfId="0" applyNumberFormat="1" applyFont="1" applyBorder="1" applyAlignment="1">
      <alignment horizontal="center" vertical="center" wrapText="1"/>
    </xf>
    <xf numFmtId="3" fontId="3" fillId="0" borderId="23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1" fillId="2" borderId="24" xfId="0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0" fontId="5" fillId="0" borderId="25" xfId="0" applyFont="1" applyBorder="1" applyAlignment="1">
      <alignment horizontal="center" vertical="center" wrapText="1"/>
    </xf>
    <xf numFmtId="10" fontId="6" fillId="0" borderId="16" xfId="7" applyNumberFormat="1" applyFont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3" fontId="3" fillId="0" borderId="27" xfId="0" applyNumberFormat="1" applyFont="1" applyBorder="1" applyAlignment="1">
      <alignment horizontal="center" vertical="center" wrapText="1"/>
    </xf>
    <xf numFmtId="3" fontId="4" fillId="0" borderId="28" xfId="0" applyNumberFormat="1" applyFont="1" applyBorder="1" applyAlignment="1">
      <alignment horizontal="center" vertical="center" wrapText="1"/>
    </xf>
    <xf numFmtId="3" fontId="3" fillId="0" borderId="29" xfId="0" applyNumberFormat="1" applyFont="1" applyBorder="1" applyAlignment="1">
      <alignment horizontal="center" vertical="center" wrapText="1"/>
    </xf>
    <xf numFmtId="3" fontId="4" fillId="0" borderId="30" xfId="0" applyNumberFormat="1" applyFont="1" applyBorder="1" applyAlignment="1">
      <alignment horizontal="center" vertical="center" wrapText="1"/>
    </xf>
    <xf numFmtId="3" fontId="3" fillId="0" borderId="31" xfId="0" applyNumberFormat="1" applyFont="1" applyBorder="1" applyAlignment="1">
      <alignment horizontal="center" vertical="center" wrapText="1"/>
    </xf>
    <xf numFmtId="3" fontId="4" fillId="0" borderId="32" xfId="0" applyNumberFormat="1" applyFont="1" applyBorder="1" applyAlignment="1">
      <alignment horizontal="center" vertical="center" wrapText="1"/>
    </xf>
    <xf numFmtId="3" fontId="4" fillId="0" borderId="17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4" fillId="0" borderId="33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2" borderId="34" xfId="0" applyNumberFormat="1" applyFont="1" applyFill="1" applyBorder="1" applyAlignment="1">
      <alignment horizontal="center" vertical="center" wrapText="1"/>
    </xf>
    <xf numFmtId="3" fontId="4" fillId="0" borderId="35" xfId="0" applyNumberFormat="1" applyFont="1" applyBorder="1" applyAlignment="1">
      <alignment horizontal="center" vertical="center" wrapText="1"/>
    </xf>
    <xf numFmtId="3" fontId="3" fillId="0" borderId="36" xfId="0" applyNumberFormat="1" applyFont="1" applyBorder="1" applyAlignment="1">
      <alignment horizontal="center" vertical="center" wrapText="1"/>
    </xf>
    <xf numFmtId="3" fontId="4" fillId="0" borderId="37" xfId="0" applyNumberFormat="1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3" fontId="3" fillId="3" borderId="11" xfId="0" applyNumberFormat="1" applyFont="1" applyFill="1" applyBorder="1" applyAlignment="1">
      <alignment horizontal="center" vertical="center" wrapText="1"/>
    </xf>
    <xf numFmtId="3" fontId="3" fillId="3" borderId="9" xfId="0" applyNumberFormat="1" applyFont="1" applyFill="1" applyBorder="1" applyAlignment="1">
      <alignment horizontal="center" vertical="center" wrapText="1"/>
    </xf>
    <xf numFmtId="3" fontId="3" fillId="3" borderId="16" xfId="0" applyNumberFormat="1" applyFont="1" applyFill="1" applyBorder="1" applyAlignment="1">
      <alignment horizontal="center" vertical="center" wrapText="1"/>
    </xf>
    <xf numFmtId="3" fontId="3" fillId="3" borderId="14" xfId="0" applyNumberFormat="1" applyFont="1" applyFill="1" applyBorder="1" applyAlignment="1">
      <alignment horizontal="center" vertical="center" wrapText="1"/>
    </xf>
    <xf numFmtId="3" fontId="4" fillId="3" borderId="12" xfId="0" applyNumberFormat="1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center"/>
    </xf>
    <xf numFmtId="10" fontId="1" fillId="0" borderId="14" xfId="7" applyNumberFormat="1" applyFont="1" applyBorder="1" applyAlignment="1">
      <alignment horizontal="center"/>
    </xf>
  </cellXfs>
  <cellStyles count="280">
    <cellStyle name="Normal" xfId="0" builtinId="0"/>
    <cellStyle name="40% - Accent1" xfId="1"/>
    <cellStyle name="Comma" xfId="2" builtinId="3"/>
    <cellStyle name="Moeda 2 4 2 3" xfId="3"/>
    <cellStyle name="Comma [0]" xfId="4" builtinId="6"/>
    <cellStyle name="40% - Ênfase 4" xfId="5" builtinId="43"/>
    <cellStyle name="20% - Accent3" xfId="6"/>
    <cellStyle name="Porcentagem" xfId="7" builtinId="5"/>
    <cellStyle name="Vírgula 7" xfId="8"/>
    <cellStyle name="Vírgula 4 3" xfId="9"/>
    <cellStyle name="Célula Vinculada" xfId="10" builtinId="24"/>
    <cellStyle name="Cálculo 2" xfId="11"/>
    <cellStyle name="Célula de Verificação" xfId="12" builtinId="23"/>
    <cellStyle name="Moeda [0]" xfId="13" builtinId="7"/>
    <cellStyle name="Normal 3 2" xfId="14"/>
    <cellStyle name="20% - Ênfase 3" xfId="15" builtinId="38"/>
    <cellStyle name="Moeda" xfId="16" builtinId="4"/>
    <cellStyle name="Hyperlink seguido" xfId="17" builtinId="9"/>
    <cellStyle name="Vírgula 8" xfId="18"/>
    <cellStyle name="Vírgula 4 4" xfId="19"/>
    <cellStyle name="Nota 2 2" xfId="20"/>
    <cellStyle name="Hyperlink" xfId="21" builtinId="8"/>
    <cellStyle name="Observação" xfId="22" builtinId="10"/>
    <cellStyle name="40% - Ênfase 2" xfId="23" builtinId="35"/>
    <cellStyle name="20% - Accent1" xfId="24"/>
    <cellStyle name="Célula de Verificação 2" xfId="25"/>
    <cellStyle name="40% - Ênfase 6" xfId="26" builtinId="51"/>
    <cellStyle name="20% - Accent5" xfId="27"/>
    <cellStyle name="Texto de Aviso" xfId="28" builtinId="11"/>
    <cellStyle name="Título" xfId="29" builtinId="15"/>
    <cellStyle name="Moeda 2 3 3 2" xfId="30"/>
    <cellStyle name="Texto Explicativo" xfId="31" builtinId="53"/>
    <cellStyle name="Moeda 4" xfId="32"/>
    <cellStyle name="20% - Ênfase1 2" xfId="33"/>
    <cellStyle name="Moeda 2 2 3 5" xfId="34"/>
    <cellStyle name="Título 1" xfId="35" builtinId="16"/>
    <cellStyle name="Ênfase 3" xfId="36" builtinId="37"/>
    <cellStyle name="Título 2" xfId="37" builtinId="17"/>
    <cellStyle name="Ênfase 4" xfId="38" builtinId="41"/>
    <cellStyle name="Título 3" xfId="39" builtinId="18"/>
    <cellStyle name="Ênfase 5" xfId="40" builtinId="45"/>
    <cellStyle name="Título 4" xfId="41" builtinId="19"/>
    <cellStyle name="Ênfase 6" xfId="42" builtinId="49"/>
    <cellStyle name="Entrada" xfId="43" builtinId="20"/>
    <cellStyle name="Saída" xfId="44" builtinId="21"/>
    <cellStyle name="Cálculo" xfId="45" builtinId="22"/>
    <cellStyle name="Total" xfId="46" builtinId="25"/>
    <cellStyle name="20% - Ênfase5 2" xfId="47"/>
    <cellStyle name="60% - Ênfase1 2" xfId="48"/>
    <cellStyle name="40% - Ênfase 1" xfId="49" builtinId="31"/>
    <cellStyle name="Bom" xfId="50" builtinId="26"/>
    <cellStyle name="40% - Accent5" xfId="51"/>
    <cellStyle name="20% - Ênfase4 2" xfId="52"/>
    <cellStyle name="Ruim" xfId="53" builtinId="27"/>
    <cellStyle name="Neutro" xfId="54" builtinId="28"/>
    <cellStyle name="20% - Ênfase 5" xfId="55" builtinId="46"/>
    <cellStyle name="Moeda 2 2 3 3" xfId="56"/>
    <cellStyle name="Ênfase 1" xfId="57" builtinId="29"/>
    <cellStyle name="20% - Ênfase 1" xfId="58" builtinId="30"/>
    <cellStyle name="60% - Ênfase 1" xfId="59" builtinId="32"/>
    <cellStyle name="20% - Ênfase 6" xfId="60" builtinId="50"/>
    <cellStyle name="Moeda 2 2 3 4" xfId="61"/>
    <cellStyle name="Ênfase 2" xfId="62" builtinId="33"/>
    <cellStyle name="20% - Ênfase 2" xfId="63" builtinId="34"/>
    <cellStyle name="60% - Ênfase 2" xfId="64" builtinId="36"/>
    <cellStyle name="40% - Ênfase 3" xfId="65" builtinId="39"/>
    <cellStyle name="20% - Accent2" xfId="66"/>
    <cellStyle name="60% - Ênfase 3" xfId="67" builtinId="40"/>
    <cellStyle name="20% - Ênfase 4" xfId="68" builtinId="42"/>
    <cellStyle name="20% - Ênfase6 2" xfId="69"/>
    <cellStyle name="Vírgula 3 4 2" xfId="70"/>
    <cellStyle name="Normal 6 2 2" xfId="71"/>
    <cellStyle name="60% - Ênfase 4" xfId="72" builtinId="44"/>
    <cellStyle name="Moeda 2 8 2" xfId="73"/>
    <cellStyle name="40% - Ênfase 5" xfId="74" builtinId="47"/>
    <cellStyle name="20% - Accent4" xfId="75"/>
    <cellStyle name="Vírgula 3 4 3" xfId="76"/>
    <cellStyle name="60% - Ênfase 5" xfId="77" builtinId="48"/>
    <cellStyle name="60% - Ênfase 6" xfId="78" builtinId="52"/>
    <cellStyle name="20% - Accent6" xfId="79"/>
    <cellStyle name="20% - Ênfase2 2" xfId="80"/>
    <cellStyle name="Porcentagem 3" xfId="81"/>
    <cellStyle name="20% - Ênfase3 2" xfId="82"/>
    <cellStyle name="40% - Accent2" xfId="83"/>
    <cellStyle name="40% - Accent3" xfId="84"/>
    <cellStyle name="40% - Accent4" xfId="85"/>
    <cellStyle name="40% - Accent6" xfId="86"/>
    <cellStyle name="40% - Ênfase1 2" xfId="87"/>
    <cellStyle name="40% - Ênfase2 2" xfId="88"/>
    <cellStyle name="40% - Ênfase3 2" xfId="89"/>
    <cellStyle name="40% - Ênfase4 2" xfId="90"/>
    <cellStyle name="Input" xfId="91"/>
    <cellStyle name="40% - Ênfase5 2" xfId="92"/>
    <cellStyle name="40% - Ênfase6 2" xfId="93"/>
    <cellStyle name="Vírgula 3 2 2 2" xfId="94"/>
    <cellStyle name="60% - Accent1" xfId="95"/>
    <cellStyle name="Vírgula 3 5 2" xfId="96"/>
    <cellStyle name="Vírgula 3 2 2 3" xfId="97"/>
    <cellStyle name="60% - Accent2" xfId="98"/>
    <cellStyle name="60% - Accent3" xfId="99"/>
    <cellStyle name="60% - Accent4" xfId="100"/>
    <cellStyle name="Ênfase2 2" xfId="101"/>
    <cellStyle name="60% - Accent5" xfId="102"/>
    <cellStyle name="60% - Accent6" xfId="103"/>
    <cellStyle name="60% - Ênfase2 2" xfId="104"/>
    <cellStyle name="60% - Ênfase3 2" xfId="105"/>
    <cellStyle name="Moeda 2 3 2 2 2" xfId="106"/>
    <cellStyle name="60% - Ênfase4 2" xfId="107"/>
    <cellStyle name="60% - Ênfase5 2" xfId="108"/>
    <cellStyle name="60% - Ênfase6 2" xfId="109"/>
    <cellStyle name="Accent1" xfId="110"/>
    <cellStyle name="Vírgula 5 3 2" xfId="111"/>
    <cellStyle name="Accent2" xfId="112"/>
    <cellStyle name="Accent3" xfId="113"/>
    <cellStyle name="Accent4" xfId="114"/>
    <cellStyle name="Accent5" xfId="115"/>
    <cellStyle name="Accent6" xfId="116"/>
    <cellStyle name="Bad" xfId="117"/>
    <cellStyle name="Bom 2" xfId="118"/>
    <cellStyle name="Calculation" xfId="119"/>
    <cellStyle name="Vírgula 7 2" xfId="120"/>
    <cellStyle name="Vírgula 4 3 2" xfId="121"/>
    <cellStyle name="Normal 2" xfId="122"/>
    <cellStyle name="Célula Vinculada 2" xfId="123"/>
    <cellStyle name="Check Cell" xfId="124"/>
    <cellStyle name="Ênfase1 2" xfId="125"/>
    <cellStyle name="Moeda 2 4 2 2" xfId="126"/>
    <cellStyle name="Ênfase3 2" xfId="127"/>
    <cellStyle name="Moeda 2 4 3 2" xfId="128"/>
    <cellStyle name="Ênfase4 2" xfId="129"/>
    <cellStyle name="Moeda 2 4 4 2" xfId="130"/>
    <cellStyle name="Ênfase5 2" xfId="131"/>
    <cellStyle name="Ênfase6 2" xfId="132"/>
    <cellStyle name="Moeda 2 5" xfId="133"/>
    <cellStyle name="Entrada 2" xfId="134"/>
    <cellStyle name="Excel Built-in Currency" xfId="135"/>
    <cellStyle name="Excel Built-in Normal" xfId="136"/>
    <cellStyle name="Vírgula 3 2 5" xfId="137"/>
    <cellStyle name="Explanatory Text" xfId="138"/>
    <cellStyle name="Good" xfId="139"/>
    <cellStyle name="Heading 1" xfId="140"/>
    <cellStyle name="Heading 2" xfId="141"/>
    <cellStyle name="Heading 3" xfId="142"/>
    <cellStyle name="Heading 4" xfId="143"/>
    <cellStyle name="Incorreto 2" xfId="144"/>
    <cellStyle name="Linked Cell" xfId="145"/>
    <cellStyle name="Moeda 2" xfId="146"/>
    <cellStyle name="Normal 9" xfId="147"/>
    <cellStyle name="Moeda 2 2" xfId="148"/>
    <cellStyle name="Moeda 2 2 2" xfId="149"/>
    <cellStyle name="Moeda 2 2 2 2" xfId="150"/>
    <cellStyle name="Moeda 2 2 2 2 2" xfId="151"/>
    <cellStyle name="Moeda 2 2 2 2 2 2" xfId="152"/>
    <cellStyle name="Moeda 2 2 2 2 3" xfId="153"/>
    <cellStyle name="Moeda 2 2 2 3" xfId="154"/>
    <cellStyle name="Moeda 2 2 2 3 2" xfId="155"/>
    <cellStyle name="Moeda 2 2 2 4" xfId="156"/>
    <cellStyle name="Moeda 2 2 2 4 2" xfId="157"/>
    <cellStyle name="Moeda 2 2 2 5" xfId="158"/>
    <cellStyle name="Moeda 2 2 3" xfId="159"/>
    <cellStyle name="Moeda 2 2 3 2" xfId="160"/>
    <cellStyle name="Moeda 2 2 3 2 2" xfId="161"/>
    <cellStyle name="Vírgula 9" xfId="162"/>
    <cellStyle name="Vírgula 4 5" xfId="163"/>
    <cellStyle name="Moeda 2 2 3 2 2 2" xfId="164"/>
    <cellStyle name="Moeda 2 2 3 2 3" xfId="165"/>
    <cellStyle name="Moeda 2 2 3 3 2" xfId="166"/>
    <cellStyle name="Moeda 2 2 3 4 2" xfId="167"/>
    <cellStyle name="Moeda 2 2 4" xfId="168"/>
    <cellStyle name="Moeda 2 2 4 2" xfId="169"/>
    <cellStyle name="Moeda 2 2 4 2 2" xfId="170"/>
    <cellStyle name="Moeda 2 2 4 3" xfId="171"/>
    <cellStyle name="Moeda 2 2 5" xfId="172"/>
    <cellStyle name="Moeda 2 2 5 2" xfId="173"/>
    <cellStyle name="Moeda 2 2 6" xfId="174"/>
    <cellStyle name="Moeda 2 2 6 2" xfId="175"/>
    <cellStyle name="Moeda 2 2 7" xfId="176"/>
    <cellStyle name="Moeda 2 3" xfId="177"/>
    <cellStyle name="Normal 4" xfId="178"/>
    <cellStyle name="Moeda 2 3 2" xfId="179"/>
    <cellStyle name="Normal 4 2" xfId="180"/>
    <cellStyle name="Moeda 2 3 2 2" xfId="181"/>
    <cellStyle name="Normal 4 3" xfId="182"/>
    <cellStyle name="Moeda 2 3 2 3" xfId="183"/>
    <cellStyle name="Vírgula 3 3 2 2 2" xfId="184"/>
    <cellStyle name="Normal 5" xfId="185"/>
    <cellStyle name="Moeda 2 3 3" xfId="186"/>
    <cellStyle name="Normal 6" xfId="187"/>
    <cellStyle name="Moeda 2 3 4" xfId="188"/>
    <cellStyle name="Vírgula 3 4" xfId="189"/>
    <cellStyle name="Normal 6 2" xfId="190"/>
    <cellStyle name="Moeda 2 3 4 2" xfId="191"/>
    <cellStyle name="Nota 2" xfId="192"/>
    <cellStyle name="Normal 7" xfId="193"/>
    <cellStyle name="Moeda 2 3 5" xfId="194"/>
    <cellStyle name="Moeda 2 4" xfId="195"/>
    <cellStyle name="Moeda 2 4 2" xfId="196"/>
    <cellStyle name="Vírgula 5 3" xfId="197"/>
    <cellStyle name="Moeda 2 4 2 2 2" xfId="198"/>
    <cellStyle name="Moeda 2 4 3" xfId="199"/>
    <cellStyle name="Moeda 2 4 4" xfId="200"/>
    <cellStyle name="Moeda 2 4 5" xfId="201"/>
    <cellStyle name="Moeda 2 6" xfId="202"/>
    <cellStyle name="Moeda 2 6 2" xfId="203"/>
    <cellStyle name="Moeda 2 6 2 2" xfId="204"/>
    <cellStyle name="Moeda 2 6 3" xfId="205"/>
    <cellStyle name="Moeda 2 7" xfId="206"/>
    <cellStyle name="Moeda 2 7 2" xfId="207"/>
    <cellStyle name="Moeda 2 8" xfId="208"/>
    <cellStyle name="Moeda 2 9" xfId="209"/>
    <cellStyle name="Moeda 3" xfId="210"/>
    <cellStyle name="Moeda 5" xfId="211"/>
    <cellStyle name="Neutra 2" xfId="212"/>
    <cellStyle name="Neutral" xfId="213"/>
    <cellStyle name="Normal 10" xfId="214"/>
    <cellStyle name="Normal 3" xfId="215"/>
    <cellStyle name="Vírgula 3 5" xfId="216"/>
    <cellStyle name="Title" xfId="217"/>
    <cellStyle name="Normal 6 3" xfId="218"/>
    <cellStyle name="Vírgula 3 6" xfId="219"/>
    <cellStyle name="Normal 6 4" xfId="220"/>
    <cellStyle name="Vírgula 3 6 2" xfId="221"/>
    <cellStyle name="Normal 6 4 2" xfId="222"/>
    <cellStyle name="Normal 8" xfId="223"/>
    <cellStyle name="Vírgula 5 4" xfId="224"/>
    <cellStyle name="Normal 8 2" xfId="225"/>
    <cellStyle name="Note" xfId="226"/>
    <cellStyle name="Output" xfId="227"/>
    <cellStyle name="Porcentagem 2" xfId="228"/>
    <cellStyle name="Porcentagem 4" xfId="229"/>
    <cellStyle name="Saída 2" xfId="230"/>
    <cellStyle name="Separador de milhares 2" xfId="231"/>
    <cellStyle name="Texto de Aviso 2" xfId="232"/>
    <cellStyle name="Texto Explicativo 2" xfId="233"/>
    <cellStyle name="Título 1 2" xfId="234"/>
    <cellStyle name="Título 2 2" xfId="235"/>
    <cellStyle name="Título 3 2" xfId="236"/>
    <cellStyle name="Título 4 2" xfId="237"/>
    <cellStyle name="Título 5" xfId="238"/>
    <cellStyle name="Total 2" xfId="239"/>
    <cellStyle name="Vírgula 10" xfId="240"/>
    <cellStyle name="Vírgula 2" xfId="241"/>
    <cellStyle name="Vírgula 3" xfId="242"/>
    <cellStyle name="Vírgula 3 2" xfId="243"/>
    <cellStyle name="Vírgula 3 2 2" xfId="244"/>
    <cellStyle name="Vírgula 3 2 2 2 2" xfId="245"/>
    <cellStyle name="Vírgula 3 2 3" xfId="246"/>
    <cellStyle name="Vírgula 3 2 3 2" xfId="247"/>
    <cellStyle name="Vírgula 3 2 4" xfId="248"/>
    <cellStyle name="Vírgula 3 2 4 2" xfId="249"/>
    <cellStyle name="Vírgula 3 3" xfId="250"/>
    <cellStyle name="Vírgula 3 3 2" xfId="251"/>
    <cellStyle name="Vírgula 3 3 2 2" xfId="252"/>
    <cellStyle name="Vírgula 3 3 2 3" xfId="253"/>
    <cellStyle name="Vírgula 3 3 3" xfId="254"/>
    <cellStyle name="Vírgula 3 3 3 2" xfId="255"/>
    <cellStyle name="Vírgula 3 3 4" xfId="256"/>
    <cellStyle name="Vírgula 3 3 4 2" xfId="257"/>
    <cellStyle name="Vírgula 3 3 5" xfId="258"/>
    <cellStyle name="Vírgula 3 4 2 2" xfId="259"/>
    <cellStyle name="Vírgula 3 7" xfId="260"/>
    <cellStyle name="Vírgula 4" xfId="261"/>
    <cellStyle name="Vírgula 6" xfId="262"/>
    <cellStyle name="Vírgula 4 2" xfId="263"/>
    <cellStyle name="Vírgula 6 2" xfId="264"/>
    <cellStyle name="Vírgula 4 2 2" xfId="265"/>
    <cellStyle name="Vírgula 6 2 2" xfId="266"/>
    <cellStyle name="Vírgula 4 2 2 2" xfId="267"/>
    <cellStyle name="Vírgula 6 3" xfId="268"/>
    <cellStyle name="Vírgula 4 2 3" xfId="269"/>
    <cellStyle name="Vírgula 8 2" xfId="270"/>
    <cellStyle name="Vírgula 4 4 2" xfId="271"/>
    <cellStyle name="Vírgula 5" xfId="272"/>
    <cellStyle name="Vírgula 5 2" xfId="273"/>
    <cellStyle name="Vírgula 5 2 2" xfId="274"/>
    <cellStyle name="Vírgula 5 2 2 2" xfId="275"/>
    <cellStyle name="Vírgula 5 2 3" xfId="276"/>
    <cellStyle name="Vírgula 5 4 2" xfId="277"/>
    <cellStyle name="Vírgula 5 5" xfId="278"/>
    <cellStyle name="Warning Text" xfId="27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workbookViewId="0">
      <selection activeCell="Q15" sqref="Q15"/>
    </sheetView>
  </sheetViews>
  <sheetFormatPr defaultColWidth="9" defaultRowHeight="15"/>
  <cols>
    <col min="1" max="1" width="13.2857142857143" style="3" customWidth="1"/>
    <col min="2" max="2" width="32.2857142857143" style="3" customWidth="1"/>
    <col min="3" max="3" width="12.5714285714286" style="3" customWidth="1"/>
    <col min="4" max="4" width="13.1428571428571" style="3" customWidth="1"/>
    <col min="5" max="6" width="12.5714285714286" style="3" customWidth="1"/>
    <col min="7" max="7" width="11.1428571428571" style="3" customWidth="1"/>
    <col min="8" max="8" width="11.4285714285714" style="3" customWidth="1"/>
    <col min="9" max="10" width="12.5714285714286" style="3" customWidth="1"/>
    <col min="11" max="11" width="12.7142857142857" style="3" customWidth="1"/>
    <col min="12" max="14" width="12.4285714285714" style="3" customWidth="1"/>
    <col min="15" max="15" width="12.5714285714286" style="3" customWidth="1"/>
    <col min="16" max="16" width="9.14285714285714" style="3"/>
    <col min="17" max="17" width="9.28571428571429" style="3" customWidth="1"/>
    <col min="18" max="16384" width="9.14285714285714" style="3"/>
  </cols>
  <sheetData>
    <row r="1" ht="15.75" spans="1:15">
      <c r="A1" s="4"/>
      <c r="B1" s="5" t="s">
        <v>0</v>
      </c>
      <c r="C1" s="6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34" t="s">
        <v>12</v>
      </c>
      <c r="O1" s="5" t="s">
        <v>13</v>
      </c>
    </row>
    <row r="2" spans="1:15">
      <c r="A2" s="8" t="s">
        <v>14</v>
      </c>
      <c r="B2" s="9" t="s">
        <v>15</v>
      </c>
      <c r="C2" s="10">
        <v>418754</v>
      </c>
      <c r="D2" s="11">
        <v>378746</v>
      </c>
      <c r="E2" s="11">
        <v>538209</v>
      </c>
      <c r="F2" s="11">
        <v>539425</v>
      </c>
      <c r="G2" s="11">
        <v>486273</v>
      </c>
      <c r="H2" s="11">
        <v>404308</v>
      </c>
      <c r="I2" s="11">
        <v>352631</v>
      </c>
      <c r="J2" s="11">
        <v>520672</v>
      </c>
      <c r="K2" s="11">
        <v>543608</v>
      </c>
      <c r="L2" s="11">
        <v>661132</v>
      </c>
      <c r="M2" s="11">
        <v>591024</v>
      </c>
      <c r="N2" s="35">
        <v>425915</v>
      </c>
      <c r="O2" s="36">
        <f>AVERAGE(C2:N2)</f>
        <v>488391.416666667</v>
      </c>
    </row>
    <row r="3" ht="25.5" spans="1:15">
      <c r="A3" s="12" t="s">
        <v>16</v>
      </c>
      <c r="B3" s="13" t="s">
        <v>17</v>
      </c>
      <c r="C3" s="14">
        <v>23789</v>
      </c>
      <c r="D3" s="15">
        <v>23774</v>
      </c>
      <c r="E3" s="15">
        <v>38698</v>
      </c>
      <c r="F3" s="15">
        <v>32004</v>
      </c>
      <c r="G3" s="15">
        <v>34742</v>
      </c>
      <c r="H3" s="16">
        <v>32232</v>
      </c>
      <c r="I3" s="15">
        <v>25800</v>
      </c>
      <c r="J3" s="15">
        <v>41537</v>
      </c>
      <c r="K3" s="15">
        <v>35387</v>
      </c>
      <c r="L3" s="15">
        <v>45943</v>
      </c>
      <c r="M3" s="15">
        <v>45460</v>
      </c>
      <c r="N3" s="37">
        <v>34053</v>
      </c>
      <c r="O3" s="38">
        <f t="shared" ref="O3:O10" si="0">AVERAGE(C3:N3)</f>
        <v>34451.5833333333</v>
      </c>
    </row>
    <row r="4" spans="1:15">
      <c r="A4" s="12" t="s">
        <v>18</v>
      </c>
      <c r="B4" s="13" t="s">
        <v>19</v>
      </c>
      <c r="C4" s="14">
        <v>606</v>
      </c>
      <c r="D4" s="15">
        <v>575</v>
      </c>
      <c r="E4" s="15">
        <v>678</v>
      </c>
      <c r="F4" s="15">
        <v>571</v>
      </c>
      <c r="G4" s="15">
        <v>590</v>
      </c>
      <c r="H4" s="15">
        <v>616</v>
      </c>
      <c r="I4" s="15">
        <v>581</v>
      </c>
      <c r="J4" s="15">
        <v>648</v>
      </c>
      <c r="K4" s="15">
        <v>491</v>
      </c>
      <c r="L4" s="15">
        <v>533</v>
      </c>
      <c r="M4" s="15">
        <v>218</v>
      </c>
      <c r="N4" s="37">
        <v>579</v>
      </c>
      <c r="O4" s="38">
        <f t="shared" si="0"/>
        <v>557.166666666667</v>
      </c>
    </row>
    <row r="5" spans="1:15">
      <c r="A5" s="12" t="s">
        <v>20</v>
      </c>
      <c r="B5" s="13" t="s">
        <v>21</v>
      </c>
      <c r="C5" s="14">
        <v>2620</v>
      </c>
      <c r="D5" s="15">
        <v>5100</v>
      </c>
      <c r="E5" s="15">
        <v>4840</v>
      </c>
      <c r="F5" s="15">
        <v>4240</v>
      </c>
      <c r="G5" s="15">
        <v>3620</v>
      </c>
      <c r="H5" s="15">
        <v>2760</v>
      </c>
      <c r="I5" s="15">
        <v>2700</v>
      </c>
      <c r="J5" s="15">
        <v>3780</v>
      </c>
      <c r="K5" s="15">
        <v>3460</v>
      </c>
      <c r="L5" s="15">
        <v>5570</v>
      </c>
      <c r="M5" s="15">
        <v>4220</v>
      </c>
      <c r="N5" s="37">
        <v>2960</v>
      </c>
      <c r="O5" s="38">
        <f t="shared" si="0"/>
        <v>3822.5</v>
      </c>
    </row>
    <row r="6" spans="1:15">
      <c r="A6" s="12" t="s">
        <v>22</v>
      </c>
      <c r="B6" s="13" t="s">
        <v>23</v>
      </c>
      <c r="C6" s="14">
        <v>672</v>
      </c>
      <c r="D6" s="15">
        <v>485</v>
      </c>
      <c r="E6" s="15">
        <v>399</v>
      </c>
      <c r="F6" s="15">
        <v>472</v>
      </c>
      <c r="G6" s="15">
        <v>299</v>
      </c>
      <c r="H6" s="15">
        <v>265</v>
      </c>
      <c r="I6" s="15">
        <v>542</v>
      </c>
      <c r="J6" s="15">
        <v>616</v>
      </c>
      <c r="K6" s="15">
        <v>532</v>
      </c>
      <c r="L6" s="15">
        <v>556</v>
      </c>
      <c r="M6" s="15">
        <v>437</v>
      </c>
      <c r="N6" s="37">
        <v>389</v>
      </c>
      <c r="O6" s="38">
        <f t="shared" si="0"/>
        <v>472</v>
      </c>
    </row>
    <row r="7" ht="25.5" spans="1:15">
      <c r="A7" s="12" t="s">
        <v>24</v>
      </c>
      <c r="B7" s="13" t="s">
        <v>25</v>
      </c>
      <c r="C7" s="14">
        <v>768</v>
      </c>
      <c r="D7" s="15">
        <v>861</v>
      </c>
      <c r="E7" s="15">
        <v>1147</v>
      </c>
      <c r="F7" s="15">
        <v>1003</v>
      </c>
      <c r="G7" s="15">
        <v>665</v>
      </c>
      <c r="H7" s="15">
        <v>791</v>
      </c>
      <c r="I7" s="15">
        <v>835</v>
      </c>
      <c r="J7" s="15">
        <v>958</v>
      </c>
      <c r="K7" s="15">
        <v>839</v>
      </c>
      <c r="L7" s="15">
        <v>861</v>
      </c>
      <c r="M7" s="15">
        <v>2469</v>
      </c>
      <c r="N7" s="37">
        <v>1228</v>
      </c>
      <c r="O7" s="38">
        <f t="shared" si="0"/>
        <v>1035.41666666667</v>
      </c>
    </row>
    <row r="8" ht="25.5" spans="1:15">
      <c r="A8" s="12" t="s">
        <v>26</v>
      </c>
      <c r="B8" s="13" t="s">
        <v>27</v>
      </c>
      <c r="C8" s="14">
        <v>48903</v>
      </c>
      <c r="D8" s="15">
        <v>43261</v>
      </c>
      <c r="E8" s="15">
        <v>59855</v>
      </c>
      <c r="F8" s="15">
        <v>59622</v>
      </c>
      <c r="G8" s="15">
        <v>53179</v>
      </c>
      <c r="H8" s="15">
        <v>46040</v>
      </c>
      <c r="I8" s="15">
        <v>40295</v>
      </c>
      <c r="J8" s="15">
        <v>58293</v>
      </c>
      <c r="K8" s="15">
        <v>57497</v>
      </c>
      <c r="L8" s="15">
        <v>70939</v>
      </c>
      <c r="M8" s="15">
        <v>68893</v>
      </c>
      <c r="N8" s="37">
        <v>48995</v>
      </c>
      <c r="O8" s="38">
        <f t="shared" si="0"/>
        <v>54647.6666666667</v>
      </c>
    </row>
    <row r="9" ht="25.5" spans="1:15">
      <c r="A9" s="12" t="s">
        <v>28</v>
      </c>
      <c r="B9" s="13" t="s">
        <v>29</v>
      </c>
      <c r="C9" s="14">
        <v>300</v>
      </c>
      <c r="D9" s="14">
        <v>307</v>
      </c>
      <c r="E9" s="14">
        <v>161</v>
      </c>
      <c r="F9" s="14">
        <v>215</v>
      </c>
      <c r="G9" s="14">
        <v>144</v>
      </c>
      <c r="H9" s="14">
        <v>50</v>
      </c>
      <c r="I9" s="14">
        <v>65</v>
      </c>
      <c r="J9" s="14">
        <v>74</v>
      </c>
      <c r="K9" s="14">
        <v>62</v>
      </c>
      <c r="L9" s="14">
        <v>68</v>
      </c>
      <c r="M9" s="14">
        <v>0</v>
      </c>
      <c r="N9" s="14">
        <v>26</v>
      </c>
      <c r="O9" s="38">
        <f t="shared" si="0"/>
        <v>122.666666666667</v>
      </c>
    </row>
    <row r="10" ht="26.25" spans="1:15">
      <c r="A10" s="17" t="s">
        <v>30</v>
      </c>
      <c r="B10" s="18" t="s">
        <v>31</v>
      </c>
      <c r="C10" s="19">
        <v>26919</v>
      </c>
      <c r="D10" s="20">
        <v>24346</v>
      </c>
      <c r="E10" s="20">
        <v>26561</v>
      </c>
      <c r="F10" s="20">
        <v>24582</v>
      </c>
      <c r="G10" s="20">
        <v>23608</v>
      </c>
      <c r="H10" s="20">
        <v>22388</v>
      </c>
      <c r="I10" s="20">
        <v>23383</v>
      </c>
      <c r="J10" s="20">
        <v>27126</v>
      </c>
      <c r="K10" s="20">
        <v>23216</v>
      </c>
      <c r="L10" s="20">
        <v>28215</v>
      </c>
      <c r="M10" s="20">
        <v>26845</v>
      </c>
      <c r="N10" s="39">
        <v>26248</v>
      </c>
      <c r="O10" s="40">
        <f t="shared" si="0"/>
        <v>25286.4166666667</v>
      </c>
    </row>
    <row r="11" ht="15.75" spans="1:15">
      <c r="A11" s="4"/>
      <c r="B11" s="21" t="s">
        <v>32</v>
      </c>
      <c r="C11" s="22">
        <f>AVERAGE(C2:C10)</f>
        <v>58147.8888888889</v>
      </c>
      <c r="D11" s="22">
        <f t="shared" ref="D11:N11" si="1">AVERAGE(D2:D10)</f>
        <v>53050.5555555556</v>
      </c>
      <c r="E11" s="22">
        <f t="shared" si="1"/>
        <v>74505.3333333333</v>
      </c>
      <c r="F11" s="22">
        <f t="shared" si="1"/>
        <v>73570.4444444444</v>
      </c>
      <c r="G11" s="22">
        <f t="shared" si="1"/>
        <v>67013.3333333333</v>
      </c>
      <c r="H11" s="22">
        <f t="shared" si="1"/>
        <v>56605.5555555556</v>
      </c>
      <c r="I11" s="22">
        <f t="shared" si="1"/>
        <v>49648</v>
      </c>
      <c r="J11" s="22">
        <f t="shared" si="1"/>
        <v>72633.7777777778</v>
      </c>
      <c r="K11" s="22">
        <f t="shared" si="1"/>
        <v>73899.1111111111</v>
      </c>
      <c r="L11" s="22">
        <f t="shared" si="1"/>
        <v>90424.1111111111</v>
      </c>
      <c r="M11" s="22">
        <f t="shared" si="1"/>
        <v>82174</v>
      </c>
      <c r="N11" s="22">
        <f t="shared" si="1"/>
        <v>60043.6666666667</v>
      </c>
      <c r="O11" s="41">
        <f t="shared" ref="O11" si="2">SUM(O2:O10)</f>
        <v>608786.833333333</v>
      </c>
    </row>
    <row r="12" s="1" customFormat="1" ht="13.5" spans="3:14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ht="15.75" spans="1:15">
      <c r="A13" s="4"/>
      <c r="B13" s="5" t="s">
        <v>33</v>
      </c>
      <c r="C13" s="6" t="s">
        <v>1</v>
      </c>
      <c r="D13" s="7" t="s">
        <v>2</v>
      </c>
      <c r="E13" s="7" t="s">
        <v>3</v>
      </c>
      <c r="F13" s="7" t="s">
        <v>4</v>
      </c>
      <c r="G13" s="7" t="s">
        <v>5</v>
      </c>
      <c r="H13" s="7" t="s">
        <v>6</v>
      </c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34" t="s">
        <v>12</v>
      </c>
      <c r="O13" s="5" t="s">
        <v>13</v>
      </c>
    </row>
    <row r="14" spans="1:15">
      <c r="A14" s="8" t="s">
        <v>14</v>
      </c>
      <c r="B14" s="9" t="s">
        <v>15</v>
      </c>
      <c r="C14" s="10">
        <v>401819</v>
      </c>
      <c r="D14" s="10">
        <v>414894</v>
      </c>
      <c r="E14" s="11">
        <v>545740</v>
      </c>
      <c r="F14" s="11">
        <v>618311</v>
      </c>
      <c r="G14" s="11">
        <v>482238</v>
      </c>
      <c r="H14" s="11">
        <v>449893</v>
      </c>
      <c r="I14" s="11">
        <v>403164</v>
      </c>
      <c r="J14" s="11">
        <v>498952</v>
      </c>
      <c r="K14" s="11">
        <v>591369</v>
      </c>
      <c r="L14" s="11">
        <v>623952</v>
      </c>
      <c r="M14" s="11">
        <v>597440</v>
      </c>
      <c r="N14" s="42">
        <v>437483</v>
      </c>
      <c r="O14" s="43">
        <f>AVERAGE(C14:N14)</f>
        <v>505437.916666667</v>
      </c>
    </row>
    <row r="15" ht="25.5" spans="1:15">
      <c r="A15" s="12" t="s">
        <v>16</v>
      </c>
      <c r="B15" s="13" t="s">
        <v>17</v>
      </c>
      <c r="C15" s="14">
        <v>23241</v>
      </c>
      <c r="D15" s="14">
        <v>35234</v>
      </c>
      <c r="E15" s="15">
        <v>49640</v>
      </c>
      <c r="F15" s="15">
        <v>59905</v>
      </c>
      <c r="G15" s="15">
        <v>38602</v>
      </c>
      <c r="H15" s="16">
        <v>31978</v>
      </c>
      <c r="I15" s="15">
        <v>27459</v>
      </c>
      <c r="J15" s="15">
        <v>36286</v>
      </c>
      <c r="K15" s="15">
        <v>42263</v>
      </c>
      <c r="L15" s="15">
        <v>45481</v>
      </c>
      <c r="M15" s="15">
        <v>40725</v>
      </c>
      <c r="N15" s="44">
        <v>29907</v>
      </c>
      <c r="O15" s="43">
        <f t="shared" ref="O15:O22" si="3">AVERAGE(C15:N15)</f>
        <v>38393.4166666667</v>
      </c>
    </row>
    <row r="16" spans="1:15">
      <c r="A16" s="12" t="s">
        <v>18</v>
      </c>
      <c r="B16" s="13" t="s">
        <v>19</v>
      </c>
      <c r="C16" s="14">
        <v>500</v>
      </c>
      <c r="D16" s="14">
        <v>775</v>
      </c>
      <c r="E16" s="15">
        <v>631</v>
      </c>
      <c r="F16" s="15">
        <v>644</v>
      </c>
      <c r="G16" s="15">
        <v>463</v>
      </c>
      <c r="H16" s="15">
        <v>120</v>
      </c>
      <c r="I16" s="15">
        <v>160</v>
      </c>
      <c r="J16" s="15">
        <v>204</v>
      </c>
      <c r="K16" s="15">
        <v>173</v>
      </c>
      <c r="L16" s="15">
        <v>416</v>
      </c>
      <c r="M16" s="15">
        <v>100</v>
      </c>
      <c r="N16" s="44">
        <v>388</v>
      </c>
      <c r="O16" s="43">
        <f t="shared" si="3"/>
        <v>381.166666666667</v>
      </c>
    </row>
    <row r="17" spans="1:15">
      <c r="A17" s="12" t="s">
        <v>20</v>
      </c>
      <c r="B17" s="13" t="s">
        <v>21</v>
      </c>
      <c r="C17" s="14">
        <v>3340</v>
      </c>
      <c r="D17" s="14">
        <v>2480</v>
      </c>
      <c r="E17" s="15">
        <v>1860</v>
      </c>
      <c r="F17" s="15">
        <v>2860</v>
      </c>
      <c r="G17" s="15">
        <v>2240</v>
      </c>
      <c r="H17" s="15">
        <v>3120</v>
      </c>
      <c r="I17" s="15">
        <v>3340</v>
      </c>
      <c r="J17" s="15">
        <v>2920</v>
      </c>
      <c r="K17" s="15">
        <v>2700</v>
      </c>
      <c r="L17" s="15">
        <v>5560</v>
      </c>
      <c r="M17" s="15">
        <v>4340</v>
      </c>
      <c r="N17" s="44">
        <v>4120</v>
      </c>
      <c r="O17" s="43">
        <f t="shared" si="3"/>
        <v>3240</v>
      </c>
    </row>
    <row r="18" spans="1:15">
      <c r="A18" s="12" t="s">
        <v>22</v>
      </c>
      <c r="B18" s="13" t="s">
        <v>23</v>
      </c>
      <c r="C18" s="14">
        <v>399</v>
      </c>
      <c r="D18" s="14">
        <v>325</v>
      </c>
      <c r="E18" s="15">
        <v>463</v>
      </c>
      <c r="F18" s="15">
        <v>958</v>
      </c>
      <c r="G18" s="15">
        <v>1136</v>
      </c>
      <c r="H18" s="15">
        <v>477</v>
      </c>
      <c r="I18" s="15">
        <v>239</v>
      </c>
      <c r="J18" s="15">
        <v>542</v>
      </c>
      <c r="K18" s="15">
        <v>1424</v>
      </c>
      <c r="L18" s="15">
        <v>565</v>
      </c>
      <c r="M18" s="15">
        <v>541</v>
      </c>
      <c r="N18" s="44">
        <v>433</v>
      </c>
      <c r="O18" s="43">
        <f t="shared" si="3"/>
        <v>625.166666666667</v>
      </c>
    </row>
    <row r="19" ht="25.5" spans="1:15">
      <c r="A19" s="12" t="s">
        <v>24</v>
      </c>
      <c r="B19" s="13" t="s">
        <v>25</v>
      </c>
      <c r="C19" s="14">
        <v>1000</v>
      </c>
      <c r="D19" s="14">
        <v>1814</v>
      </c>
      <c r="E19" s="15">
        <v>1510</v>
      </c>
      <c r="F19" s="15">
        <v>1782</v>
      </c>
      <c r="G19" s="15">
        <v>1191</v>
      </c>
      <c r="H19" s="15">
        <v>1088</v>
      </c>
      <c r="I19" s="15">
        <v>941</v>
      </c>
      <c r="J19" s="15">
        <v>1255</v>
      </c>
      <c r="K19" s="15">
        <v>1928</v>
      </c>
      <c r="L19" s="15">
        <v>1422</v>
      </c>
      <c r="M19" s="15">
        <v>2875</v>
      </c>
      <c r="N19" s="44">
        <v>1413</v>
      </c>
      <c r="O19" s="43">
        <f t="shared" si="3"/>
        <v>1518.25</v>
      </c>
    </row>
    <row r="20" ht="25.5" spans="1:15">
      <c r="A20" s="12" t="s">
        <v>26</v>
      </c>
      <c r="B20" s="13" t="s">
        <v>27</v>
      </c>
      <c r="C20" s="14">
        <v>458006</v>
      </c>
      <c r="D20" s="14">
        <v>46005</v>
      </c>
      <c r="E20" s="15">
        <v>63253</v>
      </c>
      <c r="F20" s="15">
        <v>74297</v>
      </c>
      <c r="G20" s="15">
        <v>51994</v>
      </c>
      <c r="H20" s="15">
        <v>52241</v>
      </c>
      <c r="I20" s="15">
        <v>45144</v>
      </c>
      <c r="J20" s="15">
        <v>59205</v>
      </c>
      <c r="K20" s="15">
        <v>57022</v>
      </c>
      <c r="L20" s="15">
        <v>56983</v>
      </c>
      <c r="M20" s="15">
        <v>55820</v>
      </c>
      <c r="N20" s="44">
        <v>54731</v>
      </c>
      <c r="O20" s="43">
        <f t="shared" si="3"/>
        <v>89558.4166666667</v>
      </c>
    </row>
    <row r="21" ht="25.5" spans="1:15">
      <c r="A21" s="12" t="s">
        <v>28</v>
      </c>
      <c r="B21" s="13" t="s">
        <v>29</v>
      </c>
      <c r="C21" s="14">
        <v>100</v>
      </c>
      <c r="D21" s="14">
        <v>100</v>
      </c>
      <c r="E21" s="14">
        <v>100</v>
      </c>
      <c r="F21" s="14">
        <v>100</v>
      </c>
      <c r="G21" s="14">
        <v>100</v>
      </c>
      <c r="H21" s="14">
        <v>100</v>
      </c>
      <c r="I21" s="14">
        <v>100</v>
      </c>
      <c r="J21" s="14">
        <v>100</v>
      </c>
      <c r="K21" s="15">
        <v>686</v>
      </c>
      <c r="L21" s="15">
        <v>720</v>
      </c>
      <c r="M21" s="15">
        <v>720</v>
      </c>
      <c r="N21" s="44">
        <v>705</v>
      </c>
      <c r="O21" s="43">
        <f t="shared" si="3"/>
        <v>302.583333333333</v>
      </c>
    </row>
    <row r="22" ht="26.25" spans="1:15">
      <c r="A22" s="17" t="s">
        <v>30</v>
      </c>
      <c r="B22" s="18" t="s">
        <v>31</v>
      </c>
      <c r="C22" s="19">
        <v>25943</v>
      </c>
      <c r="D22" s="19">
        <v>25033</v>
      </c>
      <c r="E22" s="20">
        <v>29723</v>
      </c>
      <c r="F22" s="20">
        <v>29003</v>
      </c>
      <c r="G22" s="20">
        <v>26404</v>
      </c>
      <c r="H22" s="20">
        <v>24996</v>
      </c>
      <c r="I22" s="20">
        <v>25789</v>
      </c>
      <c r="J22" s="20">
        <v>25855</v>
      </c>
      <c r="K22" s="20">
        <v>25133</v>
      </c>
      <c r="L22" s="20">
        <v>25928</v>
      </c>
      <c r="M22" s="20">
        <v>23251</v>
      </c>
      <c r="N22" s="45">
        <v>23734</v>
      </c>
      <c r="O22" s="43">
        <f t="shared" si="3"/>
        <v>25899.3333333333</v>
      </c>
    </row>
    <row r="23" ht="15.75" spans="1:15">
      <c r="A23" s="4"/>
      <c r="B23" s="21" t="s">
        <v>32</v>
      </c>
      <c r="C23" s="22">
        <f>AVERAGE(C14:C22)</f>
        <v>101594.222222222</v>
      </c>
      <c r="D23" s="22">
        <f t="shared" ref="D23" si="4">AVERAGE(D14:D22)</f>
        <v>58517.7777777778</v>
      </c>
      <c r="E23" s="22">
        <f t="shared" ref="E23" si="5">AVERAGE(E14:E22)</f>
        <v>76991.1111111111</v>
      </c>
      <c r="F23" s="22">
        <f t="shared" ref="F23" si="6">AVERAGE(F14:F22)</f>
        <v>87540</v>
      </c>
      <c r="G23" s="22">
        <f t="shared" ref="G23" si="7">AVERAGE(G14:G22)</f>
        <v>67152</v>
      </c>
      <c r="H23" s="22">
        <f t="shared" ref="H23" si="8">AVERAGE(H14:H22)</f>
        <v>62668.1111111111</v>
      </c>
      <c r="I23" s="22">
        <f t="shared" ref="I23" si="9">AVERAGE(I14:I22)</f>
        <v>56259.5555555556</v>
      </c>
      <c r="J23" s="22">
        <f t="shared" ref="J23" si="10">AVERAGE(J14:J22)</f>
        <v>69479.8888888889</v>
      </c>
      <c r="K23" s="22">
        <f t="shared" ref="K23" si="11">AVERAGE(K14:K22)</f>
        <v>80299.7777777778</v>
      </c>
      <c r="L23" s="22">
        <f t="shared" ref="L23" si="12">AVERAGE(L14:L22)</f>
        <v>84558.5555555556</v>
      </c>
      <c r="M23" s="22">
        <f t="shared" ref="M23" si="13">AVERAGE(M14:M22)</f>
        <v>80645.7777777778</v>
      </c>
      <c r="N23" s="22">
        <f t="shared" ref="N23" si="14">AVERAGE(N14:N22)</f>
        <v>61434.8888888889</v>
      </c>
      <c r="O23" s="46">
        <f t="shared" ref="O23" si="15">SUM(O14:O22)</f>
        <v>665356.25</v>
      </c>
    </row>
    <row r="24" s="1" customFormat="1" ht="13.5" spans="2:15">
      <c r="B24" s="24" t="s">
        <v>34</v>
      </c>
      <c r="C24" s="25">
        <f>(C23+C11)/2</f>
        <v>79871.0555555556</v>
      </c>
      <c r="D24" s="25">
        <f t="shared" ref="D24:N24" si="16">(D23+D11)/2</f>
        <v>55784.1666666667</v>
      </c>
      <c r="E24" s="25">
        <f t="shared" si="16"/>
        <v>75748.2222222222</v>
      </c>
      <c r="F24" s="25">
        <f t="shared" si="16"/>
        <v>80555.2222222222</v>
      </c>
      <c r="G24" s="25">
        <f t="shared" si="16"/>
        <v>67082.6666666667</v>
      </c>
      <c r="H24" s="25">
        <f t="shared" si="16"/>
        <v>59636.8333333333</v>
      </c>
      <c r="I24" s="25">
        <f t="shared" si="16"/>
        <v>52953.7777777778</v>
      </c>
      <c r="J24" s="25">
        <f t="shared" si="16"/>
        <v>71056.8333333333</v>
      </c>
      <c r="K24" s="25">
        <f t="shared" si="16"/>
        <v>77099.4444444444</v>
      </c>
      <c r="L24" s="25">
        <f t="shared" si="16"/>
        <v>87491.3333333333</v>
      </c>
      <c r="M24" s="25">
        <f t="shared" si="16"/>
        <v>81409.8888888889</v>
      </c>
      <c r="N24" s="25">
        <f t="shared" si="16"/>
        <v>60739.2777777778</v>
      </c>
      <c r="O24" s="47">
        <f t="shared" ref="O24" si="17">AVERAGE(C24:N24)</f>
        <v>70785.7268518519</v>
      </c>
    </row>
    <row r="25" ht="15.75"/>
    <row r="26" ht="15.75" spans="1:15">
      <c r="A26" s="4"/>
      <c r="B26" s="5" t="s">
        <v>35</v>
      </c>
      <c r="C26" s="6" t="s">
        <v>1</v>
      </c>
      <c r="D26" s="7" t="s">
        <v>2</v>
      </c>
      <c r="E26" s="7" t="s">
        <v>3</v>
      </c>
      <c r="F26" s="7" t="s">
        <v>4</v>
      </c>
      <c r="G26" s="7" t="s">
        <v>5</v>
      </c>
      <c r="H26" s="7" t="s">
        <v>6</v>
      </c>
      <c r="I26" s="7" t="s">
        <v>7</v>
      </c>
      <c r="J26" s="7" t="s">
        <v>8</v>
      </c>
      <c r="K26" s="7" t="s">
        <v>9</v>
      </c>
      <c r="L26" s="7" t="s">
        <v>10</v>
      </c>
      <c r="M26" s="7" t="s">
        <v>11</v>
      </c>
      <c r="N26" s="34" t="s">
        <v>12</v>
      </c>
      <c r="O26" s="5" t="s">
        <v>13</v>
      </c>
    </row>
    <row r="27" spans="1:15">
      <c r="A27" s="8" t="s">
        <v>14</v>
      </c>
      <c r="B27" s="9" t="s">
        <v>15</v>
      </c>
      <c r="C27" s="10">
        <v>416737</v>
      </c>
      <c r="D27" s="11">
        <v>392702</v>
      </c>
      <c r="E27" s="11">
        <v>445187</v>
      </c>
      <c r="F27" s="11">
        <v>251408</v>
      </c>
      <c r="G27" s="11">
        <v>226537</v>
      </c>
      <c r="H27" s="11">
        <v>216703</v>
      </c>
      <c r="I27" s="11">
        <v>226281</v>
      </c>
      <c r="J27" s="11">
        <v>239368</v>
      </c>
      <c r="K27" s="11">
        <v>275572</v>
      </c>
      <c r="L27" s="11">
        <v>291496</v>
      </c>
      <c r="M27" s="11">
        <v>284215</v>
      </c>
      <c r="N27" s="42">
        <v>290169</v>
      </c>
      <c r="O27" s="43">
        <f>AVERAGE(C27:N27)</f>
        <v>296364.583333333</v>
      </c>
    </row>
    <row r="28" ht="25.5" spans="1:15">
      <c r="A28" s="12" t="s">
        <v>16</v>
      </c>
      <c r="B28" s="13" t="s">
        <v>17</v>
      </c>
      <c r="C28" s="14">
        <v>24118</v>
      </c>
      <c r="D28" s="15">
        <v>30578</v>
      </c>
      <c r="E28" s="15">
        <v>27151</v>
      </c>
      <c r="F28" s="15">
        <v>13345</v>
      </c>
      <c r="G28" s="15">
        <v>12578</v>
      </c>
      <c r="H28" s="16">
        <v>12164</v>
      </c>
      <c r="I28" s="15">
        <v>12294</v>
      </c>
      <c r="J28" s="15">
        <v>11560</v>
      </c>
      <c r="K28" s="15">
        <v>12635</v>
      </c>
      <c r="L28" s="15">
        <v>12187</v>
      </c>
      <c r="M28" s="15">
        <v>14986</v>
      </c>
      <c r="N28" s="44">
        <v>11824</v>
      </c>
      <c r="O28" s="48">
        <f t="shared" ref="O28:O35" si="18">AVERAGE(C28:N28)</f>
        <v>16285</v>
      </c>
    </row>
    <row r="29" spans="1:15">
      <c r="A29" s="12" t="s">
        <v>18</v>
      </c>
      <c r="B29" s="13" t="s">
        <v>19</v>
      </c>
      <c r="C29" s="14">
        <v>372</v>
      </c>
      <c r="D29" s="15">
        <v>0</v>
      </c>
      <c r="E29" s="15">
        <v>0</v>
      </c>
      <c r="F29" s="15">
        <v>0</v>
      </c>
      <c r="G29" s="15">
        <v>204</v>
      </c>
      <c r="H29" s="15">
        <v>167</v>
      </c>
      <c r="I29" s="15">
        <v>175</v>
      </c>
      <c r="J29" s="15">
        <v>300</v>
      </c>
      <c r="K29" s="15">
        <v>0</v>
      </c>
      <c r="L29" s="15">
        <v>12</v>
      </c>
      <c r="M29" s="15">
        <v>126</v>
      </c>
      <c r="N29" s="44">
        <v>124</v>
      </c>
      <c r="O29" s="48">
        <f t="shared" si="18"/>
        <v>123.333333333333</v>
      </c>
    </row>
    <row r="30" spans="1:15">
      <c r="A30" s="12" t="s">
        <v>20</v>
      </c>
      <c r="B30" s="13" t="s">
        <v>21</v>
      </c>
      <c r="C30" s="14">
        <v>3960</v>
      </c>
      <c r="D30" s="15">
        <v>3580</v>
      </c>
      <c r="E30" s="15">
        <v>3100</v>
      </c>
      <c r="F30" s="15">
        <v>700</v>
      </c>
      <c r="G30" s="15">
        <v>320</v>
      </c>
      <c r="H30" s="15">
        <v>400</v>
      </c>
      <c r="I30" s="15">
        <v>300</v>
      </c>
      <c r="J30" s="15">
        <v>320</v>
      </c>
      <c r="K30" s="15">
        <v>360</v>
      </c>
      <c r="L30" s="15">
        <v>320</v>
      </c>
      <c r="M30" s="15">
        <v>560</v>
      </c>
      <c r="N30" s="44">
        <v>660</v>
      </c>
      <c r="O30" s="48">
        <f t="shared" si="18"/>
        <v>1215</v>
      </c>
    </row>
    <row r="31" spans="1:15">
      <c r="A31" s="12" t="s">
        <v>22</v>
      </c>
      <c r="B31" s="13" t="s">
        <v>23</v>
      </c>
      <c r="C31" s="26">
        <v>474</v>
      </c>
      <c r="D31" s="15">
        <v>602</v>
      </c>
      <c r="E31" s="15">
        <v>926</v>
      </c>
      <c r="F31" s="15">
        <v>395</v>
      </c>
      <c r="G31" s="15">
        <v>376</v>
      </c>
      <c r="H31" s="15">
        <v>425</v>
      </c>
      <c r="I31" s="15">
        <v>363</v>
      </c>
      <c r="J31" s="15">
        <v>407</v>
      </c>
      <c r="K31" s="15">
        <v>432</v>
      </c>
      <c r="L31" s="15">
        <v>427</v>
      </c>
      <c r="M31" s="15">
        <v>408</v>
      </c>
      <c r="N31" s="44">
        <v>418</v>
      </c>
      <c r="O31" s="48">
        <f t="shared" si="18"/>
        <v>471.083333333333</v>
      </c>
    </row>
    <row r="32" ht="25.5" spans="1:15">
      <c r="A32" s="12" t="s">
        <v>24</v>
      </c>
      <c r="B32" s="13" t="s">
        <v>25</v>
      </c>
      <c r="C32" s="27">
        <v>1257</v>
      </c>
      <c r="D32" s="28">
        <v>1402</v>
      </c>
      <c r="E32" s="28">
        <v>1673</v>
      </c>
      <c r="F32" s="28">
        <v>1667</v>
      </c>
      <c r="G32" s="28">
        <v>1538</v>
      </c>
      <c r="H32" s="28">
        <v>1538</v>
      </c>
      <c r="I32" s="28">
        <v>1839</v>
      </c>
      <c r="J32" s="28">
        <v>944</v>
      </c>
      <c r="K32" s="28">
        <v>1431</v>
      </c>
      <c r="L32" s="28">
        <v>1445</v>
      </c>
      <c r="M32" s="28">
        <v>1294</v>
      </c>
      <c r="N32" s="49">
        <v>1636</v>
      </c>
      <c r="O32" s="48">
        <f t="shared" si="18"/>
        <v>1472</v>
      </c>
    </row>
    <row r="33" ht="25.5" spans="1:15">
      <c r="A33" s="12" t="s">
        <v>26</v>
      </c>
      <c r="B33" s="13" t="s">
        <v>27</v>
      </c>
      <c r="C33" s="14">
        <v>55208</v>
      </c>
      <c r="D33" s="15">
        <v>55991</v>
      </c>
      <c r="E33" s="15">
        <v>0</v>
      </c>
      <c r="F33" s="15">
        <v>39163</v>
      </c>
      <c r="G33" s="15">
        <v>36902</v>
      </c>
      <c r="H33" s="15">
        <v>31389</v>
      </c>
      <c r="I33" s="15">
        <v>31752</v>
      </c>
      <c r="J33" s="15">
        <v>27489</v>
      </c>
      <c r="K33" s="15">
        <v>31471</v>
      </c>
      <c r="L33" s="15">
        <v>35123</v>
      </c>
      <c r="M33" s="15">
        <v>34413</v>
      </c>
      <c r="N33" s="15">
        <v>33975</v>
      </c>
      <c r="O33" s="48">
        <f t="shared" si="18"/>
        <v>34406.3333333333</v>
      </c>
    </row>
    <row r="34" ht="25.5" spans="1:15">
      <c r="A34" s="12" t="s">
        <v>28</v>
      </c>
      <c r="B34" s="13" t="s">
        <v>29</v>
      </c>
      <c r="C34" s="14">
        <v>553</v>
      </c>
      <c r="D34" s="15">
        <v>480</v>
      </c>
      <c r="E34" s="15">
        <v>480</v>
      </c>
      <c r="F34" s="15">
        <v>300</v>
      </c>
      <c r="G34" s="15">
        <v>240</v>
      </c>
      <c r="H34" s="15">
        <v>300</v>
      </c>
      <c r="I34" s="15">
        <v>297</v>
      </c>
      <c r="J34" s="15">
        <v>263</v>
      </c>
      <c r="K34" s="15">
        <v>264</v>
      </c>
      <c r="L34" s="15">
        <v>272</v>
      </c>
      <c r="M34" s="15">
        <v>256</v>
      </c>
      <c r="N34" s="44">
        <v>166</v>
      </c>
      <c r="O34" s="48">
        <f t="shared" si="18"/>
        <v>322.583333333333</v>
      </c>
    </row>
    <row r="35" ht="26.25" spans="1:15">
      <c r="A35" s="17" t="s">
        <v>30</v>
      </c>
      <c r="B35" s="18" t="s">
        <v>31</v>
      </c>
      <c r="C35" s="19">
        <v>23444</v>
      </c>
      <c r="D35" s="20">
        <v>22672</v>
      </c>
      <c r="E35" s="20">
        <v>25572</v>
      </c>
      <c r="F35" s="20">
        <v>24103</v>
      </c>
      <c r="G35" s="20">
        <v>24524</v>
      </c>
      <c r="H35" s="20">
        <v>22711</v>
      </c>
      <c r="I35" s="20">
        <v>23294</v>
      </c>
      <c r="J35" s="20">
        <v>23218</v>
      </c>
      <c r="K35" s="20">
        <v>23908</v>
      </c>
      <c r="L35" s="20">
        <v>24667</v>
      </c>
      <c r="M35" s="20">
        <v>23645</v>
      </c>
      <c r="N35" s="45">
        <v>25479</v>
      </c>
      <c r="O35" s="50">
        <f t="shared" si="18"/>
        <v>23936.4166666667</v>
      </c>
    </row>
    <row r="36" ht="15.75" spans="1:15">
      <c r="A36" s="4"/>
      <c r="B36" s="21" t="s">
        <v>32</v>
      </c>
      <c r="C36" s="22">
        <f>AVERAGE(C27:C35)</f>
        <v>58458.1111111111</v>
      </c>
      <c r="D36" s="22">
        <f t="shared" ref="D36:N36" si="19">AVERAGE(D27:D35)</f>
        <v>56445.2222222222</v>
      </c>
      <c r="E36" s="22">
        <f t="shared" si="19"/>
        <v>56009.8888888889</v>
      </c>
      <c r="F36" s="22">
        <f t="shared" si="19"/>
        <v>36786.7777777778</v>
      </c>
      <c r="G36" s="22">
        <f t="shared" si="19"/>
        <v>33691</v>
      </c>
      <c r="H36" s="22">
        <f t="shared" si="19"/>
        <v>31755.2222222222</v>
      </c>
      <c r="I36" s="22">
        <f t="shared" si="19"/>
        <v>32955</v>
      </c>
      <c r="J36" s="22">
        <f t="shared" si="19"/>
        <v>33763.2222222222</v>
      </c>
      <c r="K36" s="22">
        <f t="shared" si="19"/>
        <v>38452.5555555556</v>
      </c>
      <c r="L36" s="22">
        <f t="shared" si="19"/>
        <v>40661</v>
      </c>
      <c r="M36" s="22">
        <f t="shared" si="19"/>
        <v>39989.2222222222</v>
      </c>
      <c r="N36" s="22">
        <f t="shared" si="19"/>
        <v>40494.5555555556</v>
      </c>
      <c r="O36" s="46">
        <f t="shared" ref="O36" si="20">SUM(O27:O35)</f>
        <v>374596.333333333</v>
      </c>
    </row>
    <row r="37" s="1" customFormat="1" ht="12.75" spans="2:15">
      <c r="B37" s="1" t="s">
        <v>36</v>
      </c>
      <c r="C37" s="29">
        <f>(C36+C24)/2</f>
        <v>69164.5833333333</v>
      </c>
      <c r="D37" s="29">
        <f t="shared" ref="D37:N37" si="21">(D36+D24)/2</f>
        <v>56114.6944444444</v>
      </c>
      <c r="E37" s="29">
        <f t="shared" si="21"/>
        <v>65879.0555555556</v>
      </c>
      <c r="F37" s="29">
        <f t="shared" si="21"/>
        <v>58671</v>
      </c>
      <c r="G37" s="29">
        <f t="shared" si="21"/>
        <v>50386.8333333333</v>
      </c>
      <c r="H37" s="29">
        <f t="shared" si="21"/>
        <v>45696.0277777778</v>
      </c>
      <c r="I37" s="29">
        <f t="shared" si="21"/>
        <v>42954.3888888889</v>
      </c>
      <c r="J37" s="29">
        <f t="shared" si="21"/>
        <v>52410.0277777778</v>
      </c>
      <c r="K37" s="29">
        <f t="shared" si="21"/>
        <v>57776</v>
      </c>
      <c r="L37" s="29">
        <f t="shared" si="21"/>
        <v>64076.1666666667</v>
      </c>
      <c r="M37" s="29">
        <f t="shared" si="21"/>
        <v>60699.5555555556</v>
      </c>
      <c r="N37" s="29">
        <f t="shared" si="21"/>
        <v>50616.9166666667</v>
      </c>
      <c r="O37" s="29"/>
    </row>
    <row r="38" ht="15.75"/>
    <row r="39" ht="15.75" spans="1:15">
      <c r="A39" s="4"/>
      <c r="B39" s="5" t="s">
        <v>37</v>
      </c>
      <c r="C39" s="6" t="s">
        <v>1</v>
      </c>
      <c r="D39" s="7" t="s">
        <v>2</v>
      </c>
      <c r="E39" s="7" t="s">
        <v>3</v>
      </c>
      <c r="F39" s="7" t="s">
        <v>4</v>
      </c>
      <c r="G39" s="7" t="s">
        <v>5</v>
      </c>
      <c r="H39" s="7" t="s">
        <v>6</v>
      </c>
      <c r="I39" s="7" t="s">
        <v>7</v>
      </c>
      <c r="J39" s="7" t="s">
        <v>8</v>
      </c>
      <c r="K39" s="51" t="s">
        <v>9</v>
      </c>
      <c r="L39" s="51" t="s">
        <v>10</v>
      </c>
      <c r="M39" s="51" t="s">
        <v>11</v>
      </c>
      <c r="N39" s="52" t="s">
        <v>12</v>
      </c>
      <c r="O39" s="5" t="s">
        <v>13</v>
      </c>
    </row>
    <row r="40" outlineLevel="1" spans="1:15">
      <c r="A40" s="8" t="s">
        <v>14</v>
      </c>
      <c r="B40" s="9" t="s">
        <v>15</v>
      </c>
      <c r="C40" s="10">
        <v>251606</v>
      </c>
      <c r="D40" s="11">
        <v>229451</v>
      </c>
      <c r="E40" s="11">
        <v>264719</v>
      </c>
      <c r="F40" s="11">
        <v>226871</v>
      </c>
      <c r="G40" s="11">
        <v>233051</v>
      </c>
      <c r="H40" s="11">
        <v>228112</v>
      </c>
      <c r="I40" s="11">
        <v>232989</v>
      </c>
      <c r="J40" s="11">
        <f>19586+243146</f>
        <v>262732</v>
      </c>
      <c r="K40" s="53">
        <f>20107+270974</f>
        <v>291081</v>
      </c>
      <c r="L40" s="53">
        <f>19185+273756</f>
        <v>292941</v>
      </c>
      <c r="M40" s="53">
        <f>319476+22960</f>
        <v>342436</v>
      </c>
      <c r="N40" s="54"/>
      <c r="O40" s="43">
        <f>AVERAGE(C40:N40)</f>
        <v>259635.363636364</v>
      </c>
    </row>
    <row r="41" ht="25.5" outlineLevel="1" spans="1:15">
      <c r="A41" s="12" t="s">
        <v>16</v>
      </c>
      <c r="B41" s="13" t="s">
        <v>17</v>
      </c>
      <c r="C41" s="14">
        <v>11879</v>
      </c>
      <c r="D41" s="15">
        <v>11345</v>
      </c>
      <c r="E41" s="15">
        <v>15165</v>
      </c>
      <c r="F41" s="15">
        <v>10270</v>
      </c>
      <c r="G41" s="15">
        <v>10807</v>
      </c>
      <c r="H41" s="16">
        <v>11753</v>
      </c>
      <c r="I41" s="15">
        <v>11530</v>
      </c>
      <c r="J41" s="15">
        <f>1188+13084</f>
        <v>14272</v>
      </c>
      <c r="K41" s="55">
        <f>1524+15534</f>
        <v>17058</v>
      </c>
      <c r="L41" s="55">
        <f>1608+16513</f>
        <v>18121</v>
      </c>
      <c r="M41" s="55">
        <f>20537+1628</f>
        <v>22165</v>
      </c>
      <c r="N41" s="56"/>
      <c r="O41" s="48">
        <f t="shared" ref="O41:O48" si="22">AVERAGE(C41:N41)</f>
        <v>14033.1818181818</v>
      </c>
    </row>
    <row r="42" outlineLevel="1" spans="1:15">
      <c r="A42" s="12" t="s">
        <v>18</v>
      </c>
      <c r="B42" s="13" t="s">
        <v>19</v>
      </c>
      <c r="C42" s="14">
        <v>142</v>
      </c>
      <c r="D42" s="15">
        <v>160</v>
      </c>
      <c r="E42" s="15">
        <v>174</v>
      </c>
      <c r="F42" s="15">
        <v>169</v>
      </c>
      <c r="G42" s="15">
        <v>126</v>
      </c>
      <c r="H42" s="15">
        <v>130</v>
      </c>
      <c r="I42" s="15">
        <v>116</v>
      </c>
      <c r="J42" s="15">
        <v>131</v>
      </c>
      <c r="K42" s="55">
        <v>231</v>
      </c>
      <c r="L42" s="55">
        <v>117</v>
      </c>
      <c r="M42" s="55">
        <v>289</v>
      </c>
      <c r="N42" s="56"/>
      <c r="O42" s="48">
        <f t="shared" si="22"/>
        <v>162.272727272727</v>
      </c>
    </row>
    <row r="43" outlineLevel="1" spans="1:15">
      <c r="A43" s="12" t="s">
        <v>20</v>
      </c>
      <c r="B43" s="13" t="s">
        <v>21</v>
      </c>
      <c r="C43" s="14">
        <v>240</v>
      </c>
      <c r="D43" s="15">
        <v>220</v>
      </c>
      <c r="E43" s="15">
        <v>240</v>
      </c>
      <c r="F43" s="15">
        <v>200</v>
      </c>
      <c r="G43" s="15">
        <v>200</v>
      </c>
      <c r="H43" s="15">
        <v>220</v>
      </c>
      <c r="I43" s="15">
        <v>280</v>
      </c>
      <c r="J43" s="15">
        <v>340</v>
      </c>
      <c r="K43" s="55">
        <v>500</v>
      </c>
      <c r="L43" s="55">
        <v>480</v>
      </c>
      <c r="M43" s="55">
        <v>540</v>
      </c>
      <c r="N43" s="56"/>
      <c r="O43" s="48">
        <f t="shared" si="22"/>
        <v>314.545454545455</v>
      </c>
    </row>
    <row r="44" outlineLevel="1" spans="1:15">
      <c r="A44" s="12" t="s">
        <v>22</v>
      </c>
      <c r="B44" s="13" t="s">
        <v>23</v>
      </c>
      <c r="C44" s="14">
        <v>366</v>
      </c>
      <c r="D44" s="15">
        <v>259</v>
      </c>
      <c r="E44" s="15">
        <v>368</v>
      </c>
      <c r="F44" s="15">
        <v>318</v>
      </c>
      <c r="G44" s="15">
        <v>307</v>
      </c>
      <c r="H44" s="15">
        <v>369</v>
      </c>
      <c r="I44" s="15">
        <v>379</v>
      </c>
      <c r="J44" s="15">
        <v>73</v>
      </c>
      <c r="K44" s="55">
        <v>2</v>
      </c>
      <c r="L44" s="55">
        <v>2</v>
      </c>
      <c r="M44" s="55">
        <v>2</v>
      </c>
      <c r="N44" s="56"/>
      <c r="O44" s="48">
        <f t="shared" si="22"/>
        <v>222.272727272727</v>
      </c>
    </row>
    <row r="45" ht="25.5" outlineLevel="1" spans="1:15">
      <c r="A45" s="12" t="s">
        <v>24</v>
      </c>
      <c r="B45" s="13" t="s">
        <v>25</v>
      </c>
      <c r="C45" s="14">
        <v>931</v>
      </c>
      <c r="D45" s="15">
        <v>1444</v>
      </c>
      <c r="E45" s="15">
        <v>0</v>
      </c>
      <c r="F45" s="15">
        <v>496</v>
      </c>
      <c r="G45" s="15">
        <v>563</v>
      </c>
      <c r="H45" s="15">
        <v>716</v>
      </c>
      <c r="I45" s="15">
        <v>852</v>
      </c>
      <c r="J45" s="15">
        <v>697</v>
      </c>
      <c r="K45" s="55">
        <v>315</v>
      </c>
      <c r="L45" s="55">
        <v>213</v>
      </c>
      <c r="M45" s="55">
        <v>247</v>
      </c>
      <c r="N45" s="56"/>
      <c r="O45" s="48">
        <f t="shared" si="22"/>
        <v>588.545454545455</v>
      </c>
    </row>
    <row r="46" ht="25.5" outlineLevel="1" spans="1:15">
      <c r="A46" s="12" t="s">
        <v>26</v>
      </c>
      <c r="B46" s="13" t="s">
        <v>27</v>
      </c>
      <c r="C46" s="14">
        <v>32077</v>
      </c>
      <c r="D46" s="15">
        <v>31429</v>
      </c>
      <c r="E46" s="15">
        <v>34087</v>
      </c>
      <c r="F46" s="15">
        <v>31401</v>
      </c>
      <c r="G46" s="15">
        <v>31459</v>
      </c>
      <c r="H46" s="15">
        <v>31891</v>
      </c>
      <c r="I46" s="15">
        <v>33048</v>
      </c>
      <c r="J46" s="28">
        <f>2688+32282</f>
        <v>34970</v>
      </c>
      <c r="K46" s="55">
        <f>3003+36454</f>
        <v>39457</v>
      </c>
      <c r="L46" s="55">
        <f>2938+37309</f>
        <v>40247</v>
      </c>
      <c r="M46" s="55">
        <f>39485+2932</f>
        <v>42417</v>
      </c>
      <c r="N46" s="56"/>
      <c r="O46" s="48">
        <f t="shared" si="22"/>
        <v>34771.1818181818</v>
      </c>
    </row>
    <row r="47" ht="25.5" outlineLevel="1" spans="1:15">
      <c r="A47" s="12" t="s">
        <v>28</v>
      </c>
      <c r="B47" s="13" t="s">
        <v>29</v>
      </c>
      <c r="C47" s="14">
        <v>138</v>
      </c>
      <c r="D47" s="15">
        <v>100</v>
      </c>
      <c r="E47" s="15">
        <v>94</v>
      </c>
      <c r="F47" s="15">
        <v>74</v>
      </c>
      <c r="G47" s="15">
        <v>194</v>
      </c>
      <c r="H47" s="15">
        <v>228</v>
      </c>
      <c r="I47" s="15">
        <v>751</v>
      </c>
      <c r="J47" s="15">
        <v>1103</v>
      </c>
      <c r="K47" s="55">
        <v>1231</v>
      </c>
      <c r="L47" s="55">
        <v>2013</v>
      </c>
      <c r="M47" s="55">
        <v>1794</v>
      </c>
      <c r="N47" s="56"/>
      <c r="O47" s="48">
        <f t="shared" si="22"/>
        <v>701.818181818182</v>
      </c>
    </row>
    <row r="48" ht="26.25" outlineLevel="1" spans="1:15">
      <c r="A48" s="17" t="s">
        <v>30</v>
      </c>
      <c r="B48" s="18" t="s">
        <v>31</v>
      </c>
      <c r="C48" s="19">
        <v>24157</v>
      </c>
      <c r="D48" s="20">
        <v>21313</v>
      </c>
      <c r="E48" s="20">
        <v>23940</v>
      </c>
      <c r="F48" s="20">
        <v>22749</v>
      </c>
      <c r="G48" s="20">
        <v>23523</v>
      </c>
      <c r="H48" s="20">
        <v>23386</v>
      </c>
      <c r="I48" s="20">
        <v>23512</v>
      </c>
      <c r="J48" s="20">
        <f>1920+21553</f>
        <v>23473</v>
      </c>
      <c r="K48" s="57">
        <f>2072+23014</f>
        <v>25086</v>
      </c>
      <c r="L48" s="57">
        <f>1970+23675</f>
        <v>25645</v>
      </c>
      <c r="M48" s="57">
        <f>1973+22526</f>
        <v>24499</v>
      </c>
      <c r="N48" s="58"/>
      <c r="O48" s="50">
        <f t="shared" si="22"/>
        <v>23753</v>
      </c>
    </row>
    <row r="49" ht="15.75" spans="1:15">
      <c r="A49" s="4"/>
      <c r="B49" s="21" t="s">
        <v>38</v>
      </c>
      <c r="C49" s="22">
        <f>AVERAGE(C40:C48)</f>
        <v>35726.2222222222</v>
      </c>
      <c r="D49" s="22">
        <f t="shared" ref="D49:I49" si="23">AVERAGE(D40:D48)</f>
        <v>32857.8888888889</v>
      </c>
      <c r="E49" s="22">
        <f t="shared" si="23"/>
        <v>37643</v>
      </c>
      <c r="F49" s="22">
        <f t="shared" si="23"/>
        <v>32505.3333333333</v>
      </c>
      <c r="G49" s="22">
        <f t="shared" si="23"/>
        <v>33358.8888888889</v>
      </c>
      <c r="H49" s="22">
        <f t="shared" si="23"/>
        <v>32978.3333333333</v>
      </c>
      <c r="I49" s="22">
        <f t="shared" si="23"/>
        <v>33717.4444444444</v>
      </c>
      <c r="J49" s="22">
        <f t="shared" ref="J49:N49" si="24">AVERAGE(J40:J48)</f>
        <v>37532.3333333333</v>
      </c>
      <c r="K49" s="59">
        <f t="shared" si="24"/>
        <v>41662.3333333333</v>
      </c>
      <c r="L49" s="59">
        <f t="shared" si="24"/>
        <v>42197.6666666667</v>
      </c>
      <c r="M49" s="59">
        <f t="shared" si="24"/>
        <v>48265.4444444444</v>
      </c>
      <c r="N49" s="59" t="e">
        <f t="shared" si="24"/>
        <v>#DIV/0!</v>
      </c>
      <c r="O49" s="46">
        <f>SUM(O40:O48)</f>
        <v>334182.181818182</v>
      </c>
    </row>
    <row r="50" s="1" customFormat="1" ht="12.75" spans="2:15">
      <c r="B50" s="30" t="s">
        <v>34</v>
      </c>
      <c r="C50" s="31">
        <f>C24</f>
        <v>79871.0555555556</v>
      </c>
      <c r="D50" s="31">
        <f t="shared" ref="D50:N50" si="25">D24</f>
        <v>55784.1666666667</v>
      </c>
      <c r="E50" s="31">
        <f t="shared" si="25"/>
        <v>75748.2222222222</v>
      </c>
      <c r="F50" s="31">
        <f t="shared" si="25"/>
        <v>80555.2222222222</v>
      </c>
      <c r="G50" s="31">
        <f t="shared" si="25"/>
        <v>67082.6666666667</v>
      </c>
      <c r="H50" s="31">
        <f t="shared" si="25"/>
        <v>59636.8333333333</v>
      </c>
      <c r="I50" s="31">
        <f t="shared" si="25"/>
        <v>52953.7777777778</v>
      </c>
      <c r="J50" s="31">
        <f t="shared" si="25"/>
        <v>71056.8333333333</v>
      </c>
      <c r="K50" s="31">
        <f t="shared" si="25"/>
        <v>77099.4444444444</v>
      </c>
      <c r="L50" s="31">
        <f t="shared" si="25"/>
        <v>87491.3333333333</v>
      </c>
      <c r="M50" s="31">
        <f t="shared" si="25"/>
        <v>81409.8888888889</v>
      </c>
      <c r="N50" s="60">
        <f t="shared" si="25"/>
        <v>60739.2777777778</v>
      </c>
      <c r="O50" s="29"/>
    </row>
    <row r="51" s="2" customFormat="1" ht="13.5" spans="2:14">
      <c r="B51" s="32" t="s">
        <v>39</v>
      </c>
      <c r="C51" s="33">
        <f>(C49-C50)/C50</f>
        <v>-0.552701263633955</v>
      </c>
      <c r="D51" s="33">
        <f t="shared" ref="D51:N51" si="26">(D49-D50)/D50</f>
        <v>-0.410981809852457</v>
      </c>
      <c r="E51" s="33">
        <f t="shared" si="26"/>
        <v>-0.503051043368821</v>
      </c>
      <c r="F51" s="33">
        <f t="shared" si="26"/>
        <v>-0.596483847519369</v>
      </c>
      <c r="G51" s="33">
        <f t="shared" si="26"/>
        <v>-0.502719695765092</v>
      </c>
      <c r="H51" s="33">
        <f t="shared" si="26"/>
        <v>-0.447014009798195</v>
      </c>
      <c r="I51" s="33">
        <f t="shared" si="26"/>
        <v>-0.363266496567237</v>
      </c>
      <c r="J51" s="33">
        <f t="shared" si="26"/>
        <v>-0.471798396119538</v>
      </c>
      <c r="K51" s="33">
        <f t="shared" si="26"/>
        <v>-0.45962861816269</v>
      </c>
      <c r="L51" s="33">
        <f t="shared" si="26"/>
        <v>-0.517693181038884</v>
      </c>
      <c r="M51" s="33">
        <f t="shared" si="26"/>
        <v>-0.407130446888107</v>
      </c>
      <c r="N51" s="61" t="e">
        <f t="shared" si="26"/>
        <v>#DIV/0!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Energia - Consumos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Tischer</dc:creator>
  <cp:lastModifiedBy>UFRR</cp:lastModifiedBy>
  <dcterms:created xsi:type="dcterms:W3CDTF">2020-10-07T15:35:00Z</dcterms:created>
  <cp:lastPrinted>2021-02-05T13:25:00Z</cp:lastPrinted>
  <dcterms:modified xsi:type="dcterms:W3CDTF">2021-12-13T15:03:52Z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7E13C03D8D0843F48EED191FD31FF4C8</vt:lpwstr>
  </property>
  <property fmtid="{D5CDD505-2E9C-101B-9397-08002B2CF9AE}" pid="3" name="KSOProductBuildVer">
    <vt:lpwstr>1046-11.2.0.10382</vt:lpwstr>
  </property>
</Properties>
</file>